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IUNIE\"/>
    </mc:Choice>
  </mc:AlternateContent>
  <xr:revisionPtr revIDLastSave="0" documentId="13_ncr:1_{F73E8F83-FE33-4D6C-95EA-4F69200EA92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curenta'!$A$1:$I$160</definedName>
    <definedName name="_xlnm.Print_Area" localSheetId="0">'executie PNS total'!$A$1:$I$161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7" i="2" l="1"/>
  <c r="H147" i="2"/>
  <c r="I145" i="2"/>
  <c r="H145" i="2"/>
  <c r="I137" i="2"/>
  <c r="H137" i="2"/>
  <c r="I128" i="2"/>
  <c r="H128" i="2"/>
  <c r="I126" i="2"/>
  <c r="I125" i="2" s="1"/>
  <c r="I124" i="2" s="1"/>
  <c r="H126" i="2"/>
  <c r="H125" i="2"/>
  <c r="H124" i="2" s="1"/>
  <c r="I121" i="2"/>
  <c r="H121" i="2"/>
  <c r="I106" i="2"/>
  <c r="H106" i="2"/>
  <c r="I94" i="2"/>
  <c r="H94" i="2"/>
  <c r="I90" i="2"/>
  <c r="H90" i="2"/>
  <c r="I85" i="2"/>
  <c r="H85" i="2"/>
  <c r="I76" i="2"/>
  <c r="H76" i="2"/>
  <c r="I72" i="2"/>
  <c r="H72" i="2"/>
  <c r="I71" i="2"/>
  <c r="I37" i="2"/>
  <c r="H37" i="2"/>
  <c r="I34" i="2"/>
  <c r="H34" i="2"/>
  <c r="H33" i="2"/>
  <c r="I30" i="2"/>
  <c r="H30" i="2"/>
  <c r="I23" i="2"/>
  <c r="H23" i="2"/>
  <c r="I19" i="2"/>
  <c r="H19" i="2"/>
  <c r="I10" i="2"/>
  <c r="H10" i="2"/>
  <c r="H155" i="2" l="1"/>
  <c r="H71" i="2"/>
  <c r="H154" i="2" s="1"/>
  <c r="I33" i="2"/>
  <c r="I154" i="2"/>
  <c r="H17" i="2"/>
  <c r="I155" i="2"/>
  <c r="I17" i="2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I153" i="2" l="1"/>
  <c r="H153" i="2"/>
  <c r="G152" i="3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D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E128" i="3"/>
  <c r="D128" i="3" s="1"/>
  <c r="G127" i="3"/>
  <c r="D127" i="3"/>
  <c r="I126" i="3"/>
  <c r="H126" i="3"/>
  <c r="F126" i="3"/>
  <c r="E126" i="3"/>
  <c r="D126" i="3" s="1"/>
  <c r="C125" i="3"/>
  <c r="B125" i="3"/>
  <c r="B124" i="3" s="1"/>
  <c r="B155" i="3" s="1"/>
  <c r="C124" i="3"/>
  <c r="C155" i="3" s="1"/>
  <c r="G123" i="3"/>
  <c r="D123" i="3"/>
  <c r="G122" i="3"/>
  <c r="D122" i="3"/>
  <c r="I121" i="3"/>
  <c r="H121" i="3"/>
  <c r="G121" i="3" s="1"/>
  <c r="F121" i="3"/>
  <c r="E121" i="3"/>
  <c r="D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D90" i="3"/>
  <c r="G89" i="3"/>
  <c r="D89" i="3"/>
  <c r="G88" i="3"/>
  <c r="D88" i="3"/>
  <c r="G87" i="3"/>
  <c r="D87" i="3"/>
  <c r="G86" i="3"/>
  <c r="D86" i="3"/>
  <c r="I85" i="3"/>
  <c r="H85" i="3"/>
  <c r="G85" i="3"/>
  <c r="F85" i="3"/>
  <c r="D85" i="3" s="1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D76" i="3" s="1"/>
  <c r="E76" i="3"/>
  <c r="G75" i="3"/>
  <c r="D75" i="3"/>
  <c r="G74" i="3"/>
  <c r="D74" i="3"/>
  <c r="G73" i="3"/>
  <c r="D73" i="3"/>
  <c r="I72" i="3"/>
  <c r="I71" i="3" s="1"/>
  <c r="H72" i="3"/>
  <c r="G72" i="3" s="1"/>
  <c r="F72" i="3"/>
  <c r="F71" i="3" s="1"/>
  <c r="E72" i="3"/>
  <c r="E71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F33" i="3" s="1"/>
  <c r="E37" i="3"/>
  <c r="D37" i="3" s="1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D23" i="3" s="1"/>
  <c r="G22" i="3"/>
  <c r="D22" i="3"/>
  <c r="G21" i="3"/>
  <c r="D21" i="3"/>
  <c r="G20" i="3"/>
  <c r="D20" i="3"/>
  <c r="I19" i="3"/>
  <c r="H19" i="3"/>
  <c r="F19" i="3"/>
  <c r="E19" i="3"/>
  <c r="G18" i="3"/>
  <c r="D18" i="3"/>
  <c r="I17" i="3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F147" i="2"/>
  <c r="E147" i="2"/>
  <c r="C147" i="2"/>
  <c r="B147" i="2"/>
  <c r="G146" i="2"/>
  <c r="D146" i="2"/>
  <c r="D145" i="2" s="1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F137" i="2"/>
  <c r="E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F128" i="2"/>
  <c r="E128" i="2"/>
  <c r="E125" i="2" s="1"/>
  <c r="E124" i="2" s="1"/>
  <c r="G127" i="2"/>
  <c r="D127" i="2"/>
  <c r="G126" i="2"/>
  <c r="F126" i="2"/>
  <c r="E126" i="2"/>
  <c r="G125" i="2"/>
  <c r="C125" i="2"/>
  <c r="B125" i="2"/>
  <c r="C124" i="2"/>
  <c r="C155" i="2" s="1"/>
  <c r="B124" i="2"/>
  <c r="B155" i="2" s="1"/>
  <c r="G123" i="2"/>
  <c r="D123" i="2"/>
  <c r="G122" i="2"/>
  <c r="D122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F94" i="2"/>
  <c r="E94" i="2"/>
  <c r="D94" i="2" s="1"/>
  <c r="G93" i="2"/>
  <c r="D93" i="2"/>
  <c r="G92" i="2"/>
  <c r="D92" i="2"/>
  <c r="G91" i="2"/>
  <c r="D91" i="2"/>
  <c r="G90" i="2"/>
  <c r="F90" i="2"/>
  <c r="E90" i="2"/>
  <c r="D90" i="2" s="1"/>
  <c r="G89" i="2"/>
  <c r="D89" i="2"/>
  <c r="G88" i="2"/>
  <c r="D88" i="2"/>
  <c r="G87" i="2"/>
  <c r="D87" i="2"/>
  <c r="G86" i="2"/>
  <c r="D86" i="2"/>
  <c r="G85" i="2"/>
  <c r="F85" i="2"/>
  <c r="D85" i="2" s="1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F76" i="2"/>
  <c r="E76" i="2"/>
  <c r="D76" i="2" s="1"/>
  <c r="G75" i="2"/>
  <c r="D75" i="2"/>
  <c r="G74" i="2"/>
  <c r="D74" i="2"/>
  <c r="G73" i="2"/>
  <c r="D73" i="2"/>
  <c r="G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7" i="2"/>
  <c r="D37" i="2" s="1"/>
  <c r="E37" i="2"/>
  <c r="G36" i="2"/>
  <c r="D36" i="2"/>
  <c r="G35" i="2"/>
  <c r="D35" i="2"/>
  <c r="G34" i="2"/>
  <c r="F34" i="2"/>
  <c r="D34" i="2" s="1"/>
  <c r="E34" i="2"/>
  <c r="E33" i="2"/>
  <c r="C33" i="2"/>
  <c r="B33" i="2"/>
  <c r="G32" i="2"/>
  <c r="D32" i="2"/>
  <c r="G31" i="2"/>
  <c r="D31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F23" i="2"/>
  <c r="E23" i="2"/>
  <c r="G22" i="2"/>
  <c r="D22" i="2"/>
  <c r="G21" i="2"/>
  <c r="D21" i="2"/>
  <c r="G20" i="2"/>
  <c r="D20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F10" i="2"/>
  <c r="E10" i="2"/>
  <c r="C10" i="2"/>
  <c r="B10" i="2"/>
  <c r="D23" i="2" l="1"/>
  <c r="G37" i="2"/>
  <c r="D147" i="2"/>
  <c r="E71" i="2"/>
  <c r="D71" i="2" s="1"/>
  <c r="F33" i="2"/>
  <c r="D33" i="2" s="1"/>
  <c r="C153" i="2"/>
  <c r="D71" i="3"/>
  <c r="E155" i="2"/>
  <c r="D128" i="2"/>
  <c r="D10" i="2"/>
  <c r="D19" i="2"/>
  <c r="D30" i="2"/>
  <c r="D72" i="2"/>
  <c r="G121" i="2"/>
  <c r="G147" i="2"/>
  <c r="C153" i="3"/>
  <c r="F17" i="3"/>
  <c r="D17" i="3" s="1"/>
  <c r="I154" i="3"/>
  <c r="G37" i="3"/>
  <c r="G126" i="3"/>
  <c r="F154" i="3"/>
  <c r="B153" i="3"/>
  <c r="E33" i="3"/>
  <c r="D33" i="3" s="1"/>
  <c r="B153" i="2"/>
  <c r="E17" i="2"/>
  <c r="G106" i="2"/>
  <c r="G124" i="2"/>
  <c r="D126" i="2"/>
  <c r="G137" i="2"/>
  <c r="H17" i="3"/>
  <c r="G17" i="3" s="1"/>
  <c r="G23" i="3"/>
  <c r="E154" i="3"/>
  <c r="D72" i="3"/>
  <c r="G90" i="3"/>
  <c r="H125" i="3"/>
  <c r="I125" i="3"/>
  <c r="I124" i="3" s="1"/>
  <c r="I155" i="3" s="1"/>
  <c r="F125" i="3"/>
  <c r="F124" i="3" s="1"/>
  <c r="F155" i="3" s="1"/>
  <c r="G10" i="3"/>
  <c r="G19" i="3"/>
  <c r="G30" i="3"/>
  <c r="G154" i="3" s="1"/>
  <c r="E125" i="3"/>
  <c r="D10" i="3"/>
  <c r="D19" i="3"/>
  <c r="D30" i="3"/>
  <c r="D154" i="3" s="1"/>
  <c r="H33" i="3"/>
  <c r="G33" i="3" s="1"/>
  <c r="H71" i="3"/>
  <c r="G71" i="3" s="1"/>
  <c r="F154" i="2"/>
  <c r="G10" i="2"/>
  <c r="G19" i="2"/>
  <c r="G30" i="2"/>
  <c r="G33" i="2"/>
  <c r="F125" i="2"/>
  <c r="I37" i="1"/>
  <c r="H37" i="1"/>
  <c r="F37" i="1"/>
  <c r="E37" i="1"/>
  <c r="G155" i="2" l="1"/>
  <c r="D154" i="2"/>
  <c r="G17" i="2"/>
  <c r="E153" i="2"/>
  <c r="E154" i="2"/>
  <c r="D17" i="2"/>
  <c r="F153" i="3"/>
  <c r="G71" i="2"/>
  <c r="G154" i="2" s="1"/>
  <c r="G125" i="3"/>
  <c r="H124" i="3"/>
  <c r="I153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3" i="2" l="1"/>
  <c r="G124" i="3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5" i="3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<sst xmlns="http://schemas.openxmlformats.org/spreadsheetml/2006/main" count="1101" uniqueCount="168">
  <si>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</si>
  <si>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</si>
  <si>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</si>
  <si>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</si>
  <si>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</si>
  <si>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</si>
  <si>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</si>
  <si>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</si>
  <si>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</si>
  <si>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</si>
  <si>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</si>
  <si>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</si>
  <si>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</si>
  <si>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</si>
  <si>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</si>
  <si>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</si>
  <si>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</si>
  <si>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</si>
  <si>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</si>
  <si>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</si>
  <si>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</si>
  <si>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</si>
  <si>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</si>
  <si>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</si>
  <si>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</si>
  <si>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</si>
  <si>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</si>
  <si>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</si>
  <si>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</si>
  <si>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</si>
  <si>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</si>
  <si>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</si>
  <si>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</si>
  <si>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</si>
  <si>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</si>
  <si>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</si>
  <si>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</si>
  <si>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</si>
  <si>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</si>
  <si>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</si>
  <si>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</si>
  <si>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</si>
  <si>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</si>
  <si>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</si>
  <si>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</si>
  <si>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</si>
  <si>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</si>
  <si>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</si>
  <si>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</si>
  <si>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</si>
  <si>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</si>
  <si>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</si>
  <si>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</si>
  <si>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</si>
  <si>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</si>
  <si>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</si>
  <si>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</si>
  <si>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</si>
  <si>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</si>
  <si>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</si>
  <si>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</si>
  <si>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</si>
  <si>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</si>
  <si>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</si>
  <si>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</si>
  <si>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</si>
  <si>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</si>
  <si>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</si>
  <si>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</si>
  <si>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</si>
  <si>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</si>
  <si>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</si>
  <si>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</si>
  <si>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</si>
  <si>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</si>
  <si>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</si>
  <si>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</si>
  <si>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</si>
  <si>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</si>
  <si>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</si>
  <si>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</si>
  <si>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</si>
  <si>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</si>
  <si>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</si>
  <si>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</si>
  <si>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</si>
  <si>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</si>
  <si>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</si>
  <si>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</si>
  <si>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</si>
  <si>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</si>
  <si>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</si>
  <si>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</si>
  <si>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</si>
  <si>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</si>
  <si>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</si>
  <si>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</si>
  <si>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</si>
  <si>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</si>
  <si>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</si>
  <si>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</si>
  <si>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</si>
  <si>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</si>
  <si>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</si>
  <si>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</si>
  <si>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</si>
  <si>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</si>
  <si>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</si>
  <si>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</si>
  <si>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</si>
  <si>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</si>
  <si>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</si>
  <si>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</si>
  <si>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</si>
  <si>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</si>
  <si>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</si>
  <si>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</si>
  <si>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</si>
  <si>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</si>
  <si>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</si>
  <si>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</si>
  <si>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</si>
  <si>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</si>
  <si>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</si>
  <si>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</si>
  <si>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</si>
  <si>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</si>
  <si>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</si>
  <si>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</si>
  <si>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</si>
  <si>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</si>
  <si>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</si>
  <si>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</si>
  <si>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</si>
  <si>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</si>
  <si>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</si>
  <si>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</si>
  <si>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</si>
  <si>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</si>
  <si>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</si>
  <si>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</si>
  <si>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</si>
  <si>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</si>
  <si>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</si>
  <si>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</si>
  <si>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</si>
  <si>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</si>
  <si>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</si>
  <si>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</si>
  <si>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</si>
  <si>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</si>
  <si>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</si>
  <si>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</si>
  <si>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</si>
  <si>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CASA DE ASIGURARI DE SANATATE MEHEDINTI</t>
  </si>
  <si>
    <t>DIRECTOR GENERAL ,</t>
  </si>
  <si>
    <t>DIRECTOR ECONOMIC,</t>
  </si>
  <si>
    <t xml:space="preserve">Intocmit, </t>
  </si>
  <si>
    <t>EC. DRINA ALBU</t>
  </si>
  <si>
    <t>EC.BIRCU FLORINA</t>
  </si>
  <si>
    <t>Ec. Betiu Adrian</t>
  </si>
  <si>
    <t>Credite bugetare, aprobate
an 2023</t>
  </si>
  <si>
    <t>Credite bugetare 6 luni 2023</t>
  </si>
  <si>
    <t>Credite bugetare 6 luni
 2023</t>
  </si>
  <si>
    <t>LA 30.06.2023</t>
  </si>
  <si>
    <t>Sume alocate de casa de asigurari  de  sanatate luna curenta - IUNIE 2023</t>
  </si>
  <si>
    <t>Sume alocate de casa de asigurari  de  sanatate cumulat - la data de  30.06.2023</t>
  </si>
  <si>
    <t>Sume alocate de casa de asigurari  de  sanatate cumulat - la data de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</si>
</sst>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7"/>
  <sheetViews>
    <sheetView view="pageBreakPreview" zoomScaleNormal="100" zoomScaleSheetLayoutView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G5" sqref="G5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154</v>
      </c>
      <c r="B1" s="55"/>
    </row>
    <row r="2" spans="1:9" x14ac:dyDescent="0.2">
      <c r="B2" s="56"/>
      <c r="C2" s="57"/>
    </row>
    <row r="3" spans="1:9" ht="16.5" x14ac:dyDescent="0.2">
      <c r="A3" s="96" t="s">
        <v>151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8" t="s">
        <v>114</v>
      </c>
      <c r="B7" s="99" t="s">
        <v>161</v>
      </c>
      <c r="C7" s="99" t="s">
        <v>163</v>
      </c>
      <c r="D7" s="100" t="s">
        <v>165</v>
      </c>
      <c r="E7" s="99"/>
      <c r="F7" s="99"/>
      <c r="G7" s="100" t="s">
        <v>166</v>
      </c>
      <c r="H7" s="99"/>
      <c r="I7" s="99"/>
    </row>
    <row r="8" spans="1:9" s="61" customFormat="1" ht="46.5" customHeight="1" x14ac:dyDescent="0.15">
      <c r="A8" s="98"/>
      <c r="B8" s="99"/>
      <c r="C8" s="99"/>
      <c r="D8" s="60" t="s">
        <v>115</v>
      </c>
      <c r="E8" s="60" t="s">
        <v>116</v>
      </c>
      <c r="F8" s="60" t="s">
        <v>117</v>
      </c>
      <c r="G8" s="60" t="s">
        <v>115</v>
      </c>
      <c r="H8" s="60" t="s">
        <v>116</v>
      </c>
      <c r="I8" s="60" t="s">
        <v>117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118</v>
      </c>
      <c r="E9" s="63">
        <v>3</v>
      </c>
      <c r="F9" s="63">
        <v>4</v>
      </c>
      <c r="G9" s="63" t="s">
        <v>119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8911.98</v>
      </c>
      <c r="C10" s="13">
        <f t="shared" ref="C10:I10" si="0">+C11+C12+C13+C14+C15+C16</f>
        <v>7792.76</v>
      </c>
      <c r="D10" s="13">
        <f>+E10+F10</f>
        <v>1382.9099999999999</v>
      </c>
      <c r="E10" s="13">
        <f t="shared" si="0"/>
        <v>354.79</v>
      </c>
      <c r="F10" s="13">
        <f t="shared" si="0"/>
        <v>1028.1199999999999</v>
      </c>
      <c r="G10" s="13">
        <f>+H10+I10</f>
        <v>7791.65</v>
      </c>
      <c r="H10" s="13">
        <f t="shared" si="0"/>
        <v>2618.4899999999998</v>
      </c>
      <c r="I10" s="13">
        <f t="shared" si="0"/>
        <v>5173.16</v>
      </c>
    </row>
    <row r="11" spans="1:9" x14ac:dyDescent="0.2">
      <c r="A11" s="66" t="s">
        <v>2</v>
      </c>
      <c r="B11" s="67">
        <f>+'executie PNS activitate curenta'!B11+'executie PNS Ucraina'!B11</f>
        <v>8911.98</v>
      </c>
      <c r="C11" s="67">
        <f>+'executie PNS activitate curenta'!C11+'executie PNS Ucraina'!C11</f>
        <v>7792.76</v>
      </c>
      <c r="D11" s="13">
        <f t="shared" ref="D11:D80" si="1">+E11+F11</f>
        <v>1382.9099999999999</v>
      </c>
      <c r="E11" s="67">
        <f>+'executie PNS activitate curenta'!E11+'executie PNS Ucraina'!E11</f>
        <v>354.79</v>
      </c>
      <c r="F11" s="67">
        <f>+'executie PNS activitate curenta'!F11+'executie PNS Ucraina'!F11</f>
        <v>1028.1199999999999</v>
      </c>
      <c r="G11" s="13">
        <f t="shared" ref="G11:G80" si="2">+H11+I11</f>
        <v>7791.65</v>
      </c>
      <c r="H11" s="67">
        <f>+'executie PNS activitate curenta'!H11+'executie PNS Ucraina'!H11</f>
        <v>2618.4899999999998</v>
      </c>
      <c r="I11" s="67">
        <f>+'executie PNS activitate curenta'!I11+'executie PNS Ucraina'!I11</f>
        <v>5173.16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0</v>
      </c>
      <c r="E12" s="67">
        <f>+'executie PNS activitate curenta'!E12+'executie PNS Ucraina'!E12</f>
        <v>0</v>
      </c>
      <c r="F12" s="67">
        <f>+'executie PNS activitate curenta'!F12+'executie PNS Ucraina'!F12</f>
        <v>0</v>
      </c>
      <c r="G12" s="13">
        <f t="shared" si="2"/>
        <v>0</v>
      </c>
      <c r="H12" s="67">
        <f>+'executie PNS activitate curenta'!H12+'executie PNS Ucraina'!H12</f>
        <v>0</v>
      </c>
      <c r="I12" s="67">
        <f>+'executie PNS activitate curenta'!I12+'executie PNS Ucraina'!I12</f>
        <v>0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15514.36</v>
      </c>
      <c r="C17" s="13">
        <f t="shared" ref="C17:I17" si="3">+C18+C19+C23+C22</f>
        <v>13636.730000000001</v>
      </c>
      <c r="D17" s="13">
        <f t="shared" si="1"/>
        <v>2109.4700000000003</v>
      </c>
      <c r="E17" s="13">
        <f t="shared" si="3"/>
        <v>21.76</v>
      </c>
      <c r="F17" s="13">
        <f t="shared" si="3"/>
        <v>2087.71</v>
      </c>
      <c r="G17" s="13">
        <f t="shared" si="2"/>
        <v>13635.550000000001</v>
      </c>
      <c r="H17" s="13">
        <f t="shared" si="3"/>
        <v>55.699999999999996</v>
      </c>
      <c r="I17" s="13">
        <f t="shared" si="3"/>
        <v>13579.85</v>
      </c>
    </row>
    <row r="18" spans="1:9" x14ac:dyDescent="0.2">
      <c r="A18" s="68" t="s">
        <v>9</v>
      </c>
      <c r="B18" s="67">
        <f>+'executie PNS activitate curenta'!B18+'executie PNS Ucraina'!B18</f>
        <v>14368.51</v>
      </c>
      <c r="C18" s="67">
        <f>+'executie PNS activitate curenta'!C18+'executie PNS Ucraina'!C18</f>
        <v>12653.35</v>
      </c>
      <c r="D18" s="13">
        <f t="shared" si="1"/>
        <v>1946.6899999999998</v>
      </c>
      <c r="E18" s="67">
        <f>+'executie PNS activitate curenta'!E18+'executie PNS Ucraina'!E18</f>
        <v>3.07</v>
      </c>
      <c r="F18" s="67">
        <f>+'executie PNS activitate curenta'!F18+'executie PNS Ucraina'!F18</f>
        <v>1943.62</v>
      </c>
      <c r="G18" s="13">
        <f t="shared" si="2"/>
        <v>12652.310000000001</v>
      </c>
      <c r="H18" s="67">
        <f>+'executie PNS activitate curenta'!H18+'executie PNS Ucraina'!H18</f>
        <v>11.12</v>
      </c>
      <c r="I18" s="67">
        <f>+'executie PNS activitate curenta'!I18+'executie PNS Ucraina'!I18</f>
        <v>12641.19</v>
      </c>
    </row>
    <row r="19" spans="1:9" x14ac:dyDescent="0.2">
      <c r="A19" s="69" t="s">
        <v>10</v>
      </c>
      <c r="B19" s="67">
        <f>+'executie PNS activitate curenta'!B19+'executie PNS Ucraina'!B19</f>
        <v>1057.32</v>
      </c>
      <c r="C19" s="67">
        <f>+'executie PNS activitate curenta'!C19+'executie PNS Ucraina'!C19</f>
        <v>938.7</v>
      </c>
      <c r="D19" s="13">
        <f t="shared" si="1"/>
        <v>144.08999999999997</v>
      </c>
      <c r="E19" s="67">
        <f>+E20+E21</f>
        <v>0</v>
      </c>
      <c r="F19" s="67">
        <f>+F20+F21</f>
        <v>144.08999999999997</v>
      </c>
      <c r="G19" s="13">
        <f t="shared" si="2"/>
        <v>938.66000000000008</v>
      </c>
      <c r="H19" s="67">
        <f t="shared" ref="H19:I19" si="4">+H20+H21</f>
        <v>0</v>
      </c>
      <c r="I19" s="67">
        <f t="shared" si="4"/>
        <v>938.66000000000008</v>
      </c>
    </row>
    <row r="20" spans="1:9" x14ac:dyDescent="0.2">
      <c r="A20" s="14" t="s">
        <v>126</v>
      </c>
      <c r="B20" s="12" t="s">
        <v>121</v>
      </c>
      <c r="C20" s="12" t="s">
        <v>121</v>
      </c>
      <c r="D20" s="13">
        <f t="shared" si="1"/>
        <v>5.64</v>
      </c>
      <c r="E20" s="67">
        <f>+'executie PNS activitate curenta'!E20+'executie PNS Ucraina'!E20</f>
        <v>0</v>
      </c>
      <c r="F20" s="67">
        <f>+'executie PNS activitate curenta'!F20+'executie PNS Ucraina'!F20</f>
        <v>5.64</v>
      </c>
      <c r="G20" s="13">
        <f t="shared" si="2"/>
        <v>34.200000000000003</v>
      </c>
      <c r="H20" s="67">
        <f>+'executie PNS activitate curenta'!H20+'executie PNS Ucraina'!H20</f>
        <v>0</v>
      </c>
      <c r="I20" s="67">
        <f>+'executie PNS activitate curenta'!I20+'executie PNS Ucraina'!I20</f>
        <v>34.200000000000003</v>
      </c>
    </row>
    <row r="21" spans="1:9" x14ac:dyDescent="0.2">
      <c r="A21" s="14" t="s">
        <v>127</v>
      </c>
      <c r="B21" s="12" t="s">
        <v>121</v>
      </c>
      <c r="C21" s="12" t="s">
        <v>121</v>
      </c>
      <c r="D21" s="13">
        <f t="shared" si="1"/>
        <v>138.44999999999999</v>
      </c>
      <c r="E21" s="67">
        <f>+'executie PNS activitate curenta'!E21+'executie PNS Ucraina'!E21</f>
        <v>0</v>
      </c>
      <c r="F21" s="67">
        <f>+'executie PNS activitate curenta'!F21+'executie PNS Ucraina'!F21</f>
        <v>138.44999999999999</v>
      </c>
      <c r="G21" s="13">
        <f t="shared" si="2"/>
        <v>904.46</v>
      </c>
      <c r="H21" s="67">
        <f>+'executie PNS activitate curenta'!H21+'executie PNS Ucraina'!H21</f>
        <v>0</v>
      </c>
      <c r="I21" s="67">
        <f>+'executie PNS activitate curenta'!I21+'executie PNS Ucraina'!I21</f>
        <v>904.46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120</v>
      </c>
      <c r="B23" s="67">
        <f>+'executie PNS activitate curenta'!B23+'executie PNS Ucraina'!B23</f>
        <v>88.53</v>
      </c>
      <c r="C23" s="67">
        <f>+'executie PNS activitate curenta'!C23+'executie PNS Ucraina'!C23</f>
        <v>44.68</v>
      </c>
      <c r="D23" s="13">
        <f t="shared" si="1"/>
        <v>18.690000000000001</v>
      </c>
      <c r="E23" s="71">
        <f t="shared" ref="E23:I23" si="5">+E24+E25+E26+E27+E28+E29</f>
        <v>18.690000000000001</v>
      </c>
      <c r="F23" s="71">
        <f t="shared" si="5"/>
        <v>0</v>
      </c>
      <c r="G23" s="13">
        <f t="shared" si="2"/>
        <v>44.58</v>
      </c>
      <c r="H23" s="71">
        <f t="shared" si="5"/>
        <v>44.58</v>
      </c>
      <c r="I23" s="71">
        <f t="shared" si="5"/>
        <v>0</v>
      </c>
    </row>
    <row r="24" spans="1:9" x14ac:dyDescent="0.2">
      <c r="A24" s="70" t="s">
        <v>12</v>
      </c>
      <c r="B24" s="12" t="s">
        <v>121</v>
      </c>
      <c r="C24" s="12" t="s">
        <v>121</v>
      </c>
      <c r="D24" s="13">
        <f t="shared" si="1"/>
        <v>18.690000000000001</v>
      </c>
      <c r="E24" s="67">
        <f>+'executie PNS activitate curenta'!E24+'executie PNS Ucraina'!E24</f>
        <v>18.690000000000001</v>
      </c>
      <c r="F24" s="67">
        <f>+'executie PNS activitate curenta'!F24+'executie PNS Ucraina'!F24</f>
        <v>0</v>
      </c>
      <c r="G24" s="13">
        <f t="shared" si="2"/>
        <v>44.58</v>
      </c>
      <c r="H24" s="67">
        <f>+'executie PNS activitate curenta'!H24+'executie PNS Ucraina'!H24</f>
        <v>44.58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121</v>
      </c>
      <c r="C25" s="12" t="s">
        <v>121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121</v>
      </c>
      <c r="C26" s="12" t="s">
        <v>121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121</v>
      </c>
      <c r="C27" s="12" t="s">
        <v>121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121</v>
      </c>
      <c r="C28" s="12" t="s">
        <v>121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121</v>
      </c>
      <c r="C29" s="12" t="s">
        <v>121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185.9</v>
      </c>
      <c r="C30" s="13">
        <f t="shared" ref="C30:I30" si="6">+C31+C32</f>
        <v>162.91999999999999</v>
      </c>
      <c r="D30" s="13">
        <f t="shared" si="1"/>
        <v>18.84</v>
      </c>
      <c r="E30" s="13">
        <f t="shared" si="6"/>
        <v>0</v>
      </c>
      <c r="F30" s="13">
        <f t="shared" si="6"/>
        <v>18.84</v>
      </c>
      <c r="G30" s="13">
        <f t="shared" si="2"/>
        <v>162.37</v>
      </c>
      <c r="H30" s="13">
        <f t="shared" si="6"/>
        <v>0</v>
      </c>
      <c r="I30" s="13">
        <f t="shared" si="6"/>
        <v>162.37</v>
      </c>
    </row>
    <row r="31" spans="1:9" x14ac:dyDescent="0.2">
      <c r="A31" s="14" t="s">
        <v>19</v>
      </c>
      <c r="B31" s="67">
        <f>+'executie PNS activitate curenta'!B31+'executie PNS Ucraina'!B31</f>
        <v>185.9</v>
      </c>
      <c r="C31" s="67">
        <f>+'executie PNS activitate curenta'!C31+'executie PNS Ucraina'!C31</f>
        <v>162.91999999999999</v>
      </c>
      <c r="D31" s="13">
        <f t="shared" si="1"/>
        <v>18.84</v>
      </c>
      <c r="E31" s="67">
        <f>+'executie PNS activitate curenta'!E31+'executie PNS Ucraina'!E31</f>
        <v>0</v>
      </c>
      <c r="F31" s="67">
        <f>+'executie PNS activitate curenta'!F31+'executie PNS Ucraina'!F31</f>
        <v>18.84</v>
      </c>
      <c r="G31" s="13">
        <f t="shared" si="2"/>
        <v>162.37</v>
      </c>
      <c r="H31" s="67">
        <f>+'executie PNS activitate curenta'!H31+'executie PNS Ucraina'!H31</f>
        <v>0</v>
      </c>
      <c r="I31" s="67">
        <f>+'executie PNS activitate curenta'!I31+'executie PNS Ucraina'!I31</f>
        <v>162.37</v>
      </c>
    </row>
    <row r="32" spans="1:9" x14ac:dyDescent="0.2">
      <c r="A32" s="14" t="s">
        <v>20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1551.59</v>
      </c>
      <c r="C33" s="13">
        <f t="shared" si="7"/>
        <v>1406.02</v>
      </c>
      <c r="D33" s="13">
        <f t="shared" si="1"/>
        <v>466.47</v>
      </c>
      <c r="E33" s="13">
        <f t="shared" si="7"/>
        <v>0</v>
      </c>
      <c r="F33" s="13">
        <f t="shared" si="7"/>
        <v>466.47</v>
      </c>
      <c r="G33" s="13">
        <f t="shared" si="2"/>
        <v>1405.02</v>
      </c>
      <c r="H33" s="13">
        <f t="shared" si="7"/>
        <v>0</v>
      </c>
      <c r="I33" s="13">
        <f t="shared" si="7"/>
        <v>1405.02</v>
      </c>
    </row>
    <row r="34" spans="1:9" x14ac:dyDescent="0.2">
      <c r="A34" s="72" t="s">
        <v>128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132</v>
      </c>
      <c r="B35" s="12" t="s">
        <v>121</v>
      </c>
      <c r="C35" s="12" t="s">
        <v>121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131</v>
      </c>
      <c r="B36" s="12" t="s">
        <v>121</v>
      </c>
      <c r="C36" s="12" t="s">
        <v>121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129</v>
      </c>
      <c r="B37" s="67">
        <f>+'executie PNS activitate curenta'!B37+'executie PNS Ucraina'!B37</f>
        <v>1551.59</v>
      </c>
      <c r="C37" s="67">
        <f>+'executie PNS activitate curenta'!C37+'executie PNS Ucraina'!C37</f>
        <v>1406.02</v>
      </c>
      <c r="D37" s="13">
        <f t="shared" si="1"/>
        <v>466.47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466.47</v>
      </c>
      <c r="G37" s="13">
        <f t="shared" si="2"/>
        <v>1405.02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1405.02</v>
      </c>
    </row>
    <row r="38" spans="1:9" x14ac:dyDescent="0.2">
      <c r="A38" s="14" t="s">
        <v>22</v>
      </c>
      <c r="B38" s="12" t="s">
        <v>121</v>
      </c>
      <c r="C38" s="12" t="s">
        <v>121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121</v>
      </c>
      <c r="C39" s="12" t="s">
        <v>121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121</v>
      </c>
      <c r="C40" s="12" t="s">
        <v>121</v>
      </c>
      <c r="D40" s="13">
        <f t="shared" si="1"/>
        <v>2.4300000000000002</v>
      </c>
      <c r="E40" s="67">
        <f>+'executie PNS activitate curenta'!E40+'executie PNS Ucraina'!E40</f>
        <v>0</v>
      </c>
      <c r="F40" s="67">
        <f>+'executie PNS activitate curenta'!F40+'executie PNS Ucraina'!F40</f>
        <v>2.4300000000000002</v>
      </c>
      <c r="G40" s="13">
        <f t="shared" si="2"/>
        <v>17.64</v>
      </c>
      <c r="H40" s="67">
        <f>+'executie PNS activitate curenta'!H40+'executie PNS Ucraina'!H40</f>
        <v>0</v>
      </c>
      <c r="I40" s="67">
        <f>+'executie PNS activitate curenta'!I40+'executie PNS Ucraina'!I40</f>
        <v>17.64</v>
      </c>
    </row>
    <row r="41" spans="1:9" x14ac:dyDescent="0.2">
      <c r="A41" s="14" t="s">
        <v>130</v>
      </c>
      <c r="B41" s="12" t="s">
        <v>121</v>
      </c>
      <c r="C41" s="12" t="s">
        <v>121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121</v>
      </c>
      <c r="C42" s="12" t="s">
        <v>121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121</v>
      </c>
      <c r="C43" s="12" t="s">
        <v>121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121</v>
      </c>
      <c r="C44" s="12" t="s">
        <v>121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121</v>
      </c>
      <c r="C45" s="12" t="s">
        <v>121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121</v>
      </c>
      <c r="C46" s="12" t="s">
        <v>121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121</v>
      </c>
      <c r="C47" s="12" t="s">
        <v>121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121</v>
      </c>
      <c r="C48" s="12" t="s">
        <v>121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121</v>
      </c>
      <c r="C49" s="12" t="s">
        <v>121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121</v>
      </c>
      <c r="C50" s="12" t="s">
        <v>121</v>
      </c>
      <c r="D50" s="13">
        <f t="shared" si="1"/>
        <v>168.58</v>
      </c>
      <c r="E50" s="67">
        <f>+'executie PNS activitate curenta'!E50+'executie PNS Ucraina'!E50</f>
        <v>0</v>
      </c>
      <c r="F50" s="67">
        <f>+'executie PNS activitate curenta'!F50+'executie PNS Ucraina'!F50</f>
        <v>168.58</v>
      </c>
      <c r="G50" s="13">
        <f t="shared" si="2"/>
        <v>753.39</v>
      </c>
      <c r="H50" s="67">
        <f>+'executie PNS activitate curenta'!H50+'executie PNS Ucraina'!H50</f>
        <v>0</v>
      </c>
      <c r="I50" s="67">
        <f>+'executie PNS activitate curenta'!I50+'executie PNS Ucraina'!I50</f>
        <v>753.39</v>
      </c>
    </row>
    <row r="51" spans="1:9" x14ac:dyDescent="0.2">
      <c r="A51" s="68" t="s">
        <v>131</v>
      </c>
      <c r="B51" s="12" t="s">
        <v>121</v>
      </c>
      <c r="C51" s="12" t="s">
        <v>121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121</v>
      </c>
      <c r="C52" s="12" t="s">
        <v>121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121</v>
      </c>
      <c r="C53" s="12" t="s">
        <v>121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121</v>
      </c>
      <c r="C54" s="12" t="s">
        <v>121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149</v>
      </c>
      <c r="B55" s="12" t="s">
        <v>121</v>
      </c>
      <c r="C55" s="12" t="s">
        <v>121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121</v>
      </c>
      <c r="C56" s="12" t="s">
        <v>121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150</v>
      </c>
      <c r="B57" s="12" t="s">
        <v>121</v>
      </c>
      <c r="C57" s="12" t="s">
        <v>121</v>
      </c>
      <c r="D57" s="13">
        <f t="shared" si="1"/>
        <v>21.53</v>
      </c>
      <c r="E57" s="67">
        <f>+'executie PNS activitate curenta'!E57+'executie PNS Ucraina'!E57</f>
        <v>0</v>
      </c>
      <c r="F57" s="67">
        <f>+'executie PNS activitate curenta'!F57+'executie PNS Ucraina'!F57</f>
        <v>21.53</v>
      </c>
      <c r="G57" s="13">
        <f t="shared" si="2"/>
        <v>86.13</v>
      </c>
      <c r="H57" s="67">
        <f>+'executie PNS activitate curenta'!H57+'executie PNS Ucraina'!H57</f>
        <v>0</v>
      </c>
      <c r="I57" s="67">
        <f>+'executie PNS activitate curenta'!I57+'executie PNS Ucraina'!I57</f>
        <v>86.13</v>
      </c>
    </row>
    <row r="58" spans="1:9" x14ac:dyDescent="0.2">
      <c r="A58" s="14" t="s">
        <v>38</v>
      </c>
      <c r="B58" s="12" t="s">
        <v>121</v>
      </c>
      <c r="C58" s="12" t="s">
        <v>121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121</v>
      </c>
      <c r="C59" s="12" t="s">
        <v>121</v>
      </c>
      <c r="D59" s="13">
        <f t="shared" si="1"/>
        <v>0</v>
      </c>
      <c r="E59" s="67">
        <f>+'executie PNS activitate curenta'!E59+'executie PNS Ucraina'!E59</f>
        <v>0</v>
      </c>
      <c r="F59" s="67">
        <f>+'executie PNS activitate curenta'!F59+'executie PNS Ucraina'!F59</f>
        <v>0</v>
      </c>
      <c r="G59" s="13">
        <f t="shared" si="2"/>
        <v>0</v>
      </c>
      <c r="H59" s="67">
        <f>+'executie PNS activitate curenta'!H59+'executie PNS Ucraina'!H59</f>
        <v>0</v>
      </c>
      <c r="I59" s="67">
        <f>+'executie PNS activitate curenta'!I59+'executie PNS Ucraina'!I59</f>
        <v>0</v>
      </c>
    </row>
    <row r="60" spans="1:9" x14ac:dyDescent="0.2">
      <c r="A60" s="14" t="s">
        <v>40</v>
      </c>
      <c r="B60" s="12" t="s">
        <v>121</v>
      </c>
      <c r="C60" s="12" t="s">
        <v>121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121</v>
      </c>
      <c r="C61" s="12" t="s">
        <v>121</v>
      </c>
      <c r="D61" s="13">
        <f t="shared" si="1"/>
        <v>9.18</v>
      </c>
      <c r="E61" s="67">
        <f>+'executie PNS activitate curenta'!E61+'executie PNS Ucraina'!E61</f>
        <v>0</v>
      </c>
      <c r="F61" s="67">
        <f>+'executie PNS activitate curenta'!F61+'executie PNS Ucraina'!F61</f>
        <v>9.18</v>
      </c>
      <c r="G61" s="13">
        <f t="shared" si="2"/>
        <v>18.36</v>
      </c>
      <c r="H61" s="67">
        <f>+'executie PNS activitate curenta'!H61+'executie PNS Ucraina'!H61</f>
        <v>0</v>
      </c>
      <c r="I61" s="67">
        <f>+'executie PNS activitate curenta'!I61+'executie PNS Ucraina'!I61</f>
        <v>18.36</v>
      </c>
    </row>
    <row r="62" spans="1:9" x14ac:dyDescent="0.2">
      <c r="A62" s="14" t="s">
        <v>42</v>
      </c>
      <c r="B62" s="12" t="s">
        <v>121</v>
      </c>
      <c r="C62" s="12" t="s">
        <v>121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121</v>
      </c>
      <c r="C63" s="12" t="s">
        <v>121</v>
      </c>
      <c r="D63" s="13">
        <f t="shared" si="1"/>
        <v>264.75</v>
      </c>
      <c r="E63" s="67">
        <f>+'executie PNS activitate curenta'!E63+'executie PNS Ucraina'!E63</f>
        <v>0</v>
      </c>
      <c r="F63" s="67">
        <f>+'executie PNS activitate curenta'!F63+'executie PNS Ucraina'!F63</f>
        <v>264.75</v>
      </c>
      <c r="G63" s="13">
        <f t="shared" si="2"/>
        <v>529.5</v>
      </c>
      <c r="H63" s="67">
        <f>+'executie PNS activitate curenta'!H63+'executie PNS Ucraina'!H63</f>
        <v>0</v>
      </c>
      <c r="I63" s="67">
        <f>+'executie PNS activitate curenta'!I63+'executie PNS Ucraina'!I63</f>
        <v>529.5</v>
      </c>
    </row>
    <row r="64" spans="1:9" x14ac:dyDescent="0.2">
      <c r="A64" s="14" t="s">
        <v>134</v>
      </c>
      <c r="B64" s="12" t="s">
        <v>121</v>
      </c>
      <c r="C64" s="12" t="s">
        <v>121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135</v>
      </c>
      <c r="B65" s="12" t="s">
        <v>121</v>
      </c>
      <c r="C65" s="12" t="s">
        <v>121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136</v>
      </c>
      <c r="B66" s="12" t="s">
        <v>121</v>
      </c>
      <c r="C66" s="12" t="s">
        <v>121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139</v>
      </c>
      <c r="B67" s="12" t="s">
        <v>121</v>
      </c>
      <c r="C67" s="12" t="s">
        <v>121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147</v>
      </c>
      <c r="B68" s="12" t="s">
        <v>121</v>
      </c>
      <c r="C68" s="12" t="s">
        <v>121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148</v>
      </c>
      <c r="B69" s="12" t="s">
        <v>121</v>
      </c>
      <c r="C69" s="12" t="s">
        <v>121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848.44</v>
      </c>
      <c r="C71" s="67">
        <f>+'executie PNS activitate curenta'!C71+'executie PNS Ucraina'!C71</f>
        <v>847.05</v>
      </c>
      <c r="D71" s="13">
        <f t="shared" si="1"/>
        <v>95.39</v>
      </c>
      <c r="E71" s="13">
        <f>+E72+E76+E80+E81+E84+E82+E83</f>
        <v>95.39</v>
      </c>
      <c r="F71" s="13">
        <f>+F72+F76+F80+F81+F84+F82+F83</f>
        <v>0</v>
      </c>
      <c r="G71" s="13">
        <f t="shared" si="2"/>
        <v>847.05</v>
      </c>
      <c r="H71" s="13">
        <f>+H72+H76+H80+H81+H84+H82+H83</f>
        <v>847.05</v>
      </c>
      <c r="I71" s="13">
        <f>+I72+I76+I80+I81+I84+I82+I83</f>
        <v>0</v>
      </c>
    </row>
    <row r="72" spans="1:9" x14ac:dyDescent="0.2">
      <c r="A72" s="19" t="s">
        <v>46</v>
      </c>
      <c r="B72" s="12" t="s">
        <v>121</v>
      </c>
      <c r="C72" s="12" t="s">
        <v>121</v>
      </c>
      <c r="D72" s="13">
        <f t="shared" si="1"/>
        <v>95.39</v>
      </c>
      <c r="E72" s="71">
        <f t="shared" ref="E72:I72" si="9">+E73+E74+E75</f>
        <v>95.39</v>
      </c>
      <c r="F72" s="71">
        <f t="shared" si="9"/>
        <v>0</v>
      </c>
      <c r="G72" s="13">
        <f t="shared" si="2"/>
        <v>369.97</v>
      </c>
      <c r="H72" s="71">
        <f t="shared" si="9"/>
        <v>369.97</v>
      </c>
      <c r="I72" s="71">
        <f t="shared" si="9"/>
        <v>0</v>
      </c>
    </row>
    <row r="73" spans="1:9" x14ac:dyDescent="0.2">
      <c r="A73" s="14" t="s">
        <v>47</v>
      </c>
      <c r="B73" s="12" t="s">
        <v>121</v>
      </c>
      <c r="C73" s="12" t="s">
        <v>121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121</v>
      </c>
      <c r="C74" s="12" t="s">
        <v>121</v>
      </c>
      <c r="D74" s="13">
        <f t="shared" si="1"/>
        <v>95.39</v>
      </c>
      <c r="E74" s="67">
        <f>+'executie PNS activitate curenta'!E74+'executie PNS Ucraina'!E74</f>
        <v>95.39</v>
      </c>
      <c r="F74" s="67">
        <f>+'executie PNS activitate curenta'!F74+'executie PNS Ucraina'!F74</f>
        <v>0</v>
      </c>
      <c r="G74" s="13">
        <f t="shared" si="2"/>
        <v>150.33000000000001</v>
      </c>
      <c r="H74" s="67">
        <f>+'executie PNS activitate curenta'!H74+'executie PNS Ucraina'!H74</f>
        <v>150.33000000000001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121</v>
      </c>
      <c r="C75" s="12" t="s">
        <v>121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121</v>
      </c>
      <c r="C76" s="12" t="s">
        <v>121</v>
      </c>
      <c r="D76" s="13">
        <f t="shared" si="1"/>
        <v>0</v>
      </c>
      <c r="E76" s="71">
        <f t="shared" ref="E76:I76" si="10">+E77+E78+E79</f>
        <v>0</v>
      </c>
      <c r="F76" s="71">
        <f t="shared" si="10"/>
        <v>0</v>
      </c>
      <c r="G76" s="13">
        <f t="shared" si="2"/>
        <v>477.08</v>
      </c>
      <c r="H76" s="71">
        <f t="shared" si="10"/>
        <v>477.08</v>
      </c>
      <c r="I76" s="71">
        <f t="shared" si="10"/>
        <v>0</v>
      </c>
    </row>
    <row r="77" spans="1:9" x14ac:dyDescent="0.2">
      <c r="A77" s="74" t="s">
        <v>47</v>
      </c>
      <c r="B77" s="12" t="s">
        <v>121</v>
      </c>
      <c r="C77" s="12" t="s">
        <v>121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121</v>
      </c>
      <c r="C78" s="12" t="s">
        <v>121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477.08</v>
      </c>
      <c r="H78" s="67">
        <f>+'executie PNS activitate curenta'!H78+'executie PNS Ucraina'!H78</f>
        <v>477.08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121</v>
      </c>
      <c r="C79" s="12" t="s">
        <v>121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121</v>
      </c>
      <c r="C80" s="12" t="s">
        <v>121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121</v>
      </c>
      <c r="C81" s="12" t="s">
        <v>121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145</v>
      </c>
      <c r="B82" s="12" t="s">
        <v>121</v>
      </c>
      <c r="C82" s="12" t="s">
        <v>121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146</v>
      </c>
      <c r="B83" s="12" t="s">
        <v>121</v>
      </c>
      <c r="C83" s="12" t="s">
        <v>121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121</v>
      </c>
      <c r="C84" s="12" t="s">
        <v>121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121</v>
      </c>
      <c r="C86" s="12" t="s">
        <v>121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57</v>
      </c>
      <c r="B87" s="12" t="s">
        <v>121</v>
      </c>
      <c r="C87" s="12" t="s">
        <v>121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58</v>
      </c>
      <c r="B88" s="12" t="s">
        <v>121</v>
      </c>
      <c r="C88" s="12" t="s">
        <v>121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14" t="s">
        <v>59</v>
      </c>
      <c r="B89" s="12" t="s">
        <v>121</v>
      </c>
      <c r="C89" s="12" t="s">
        <v>121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60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61</v>
      </c>
      <c r="B91" s="12" t="s">
        <v>121</v>
      </c>
      <c r="C91" s="12" t="s">
        <v>121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62</v>
      </c>
      <c r="B92" s="12" t="s">
        <v>121</v>
      </c>
      <c r="C92" s="12" t="s">
        <v>121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63</v>
      </c>
      <c r="B93" s="12" t="s">
        <v>121</v>
      </c>
      <c r="C93" s="12" t="s">
        <v>121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64</v>
      </c>
      <c r="B94" s="67">
        <f>+'executie PNS activitate curenta'!B94+'executie PNS Ucraina'!B94</f>
        <v>174.33</v>
      </c>
      <c r="C94" s="67">
        <f>+'executie PNS activitate curenta'!C94+'executie PNS Ucraina'!C94</f>
        <v>158.49</v>
      </c>
      <c r="D94" s="13">
        <f t="shared" si="13"/>
        <v>8.7100000000000009</v>
      </c>
      <c r="E94" s="13">
        <f>+E95+E96+E97+E98+E99+E100+E101+E102+E103+E104</f>
        <v>8.7100000000000009</v>
      </c>
      <c r="F94" s="13">
        <f>+F95+F96+F97+F98+F99+F100+F101+F102+F103+F104</f>
        <v>0</v>
      </c>
      <c r="G94" s="13">
        <f t="shared" si="15"/>
        <v>158.49</v>
      </c>
      <c r="H94" s="13">
        <f>+H95+H96+H97+H98+H99+H100+H101+H102+H103+H104</f>
        <v>158.49</v>
      </c>
      <c r="I94" s="13">
        <f>+I95+I96+I97+I98+I99+I100+I101+I102+I103+I104</f>
        <v>0</v>
      </c>
    </row>
    <row r="95" spans="1:25" s="17" customFormat="1" x14ac:dyDescent="0.2">
      <c r="A95" s="14" t="s">
        <v>65</v>
      </c>
      <c r="B95" s="12" t="s">
        <v>121</v>
      </c>
      <c r="C95" s="12" t="s">
        <v>121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66</v>
      </c>
      <c r="B96" s="12" t="s">
        <v>121</v>
      </c>
      <c r="C96" s="12" t="s">
        <v>121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67</v>
      </c>
      <c r="B97" s="12" t="s">
        <v>121</v>
      </c>
      <c r="C97" s="12" t="s">
        <v>121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68</v>
      </c>
      <c r="B98" s="12" t="s">
        <v>121</v>
      </c>
      <c r="C98" s="12" t="s">
        <v>121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69</v>
      </c>
      <c r="B99" s="12" t="s">
        <v>121</v>
      </c>
      <c r="C99" s="12" t="s">
        <v>121</v>
      </c>
      <c r="D99" s="13">
        <f t="shared" si="13"/>
        <v>8.7100000000000009</v>
      </c>
      <c r="E99" s="67">
        <f>+'executie PNS activitate curenta'!E99+'executie PNS Ucraina'!E99</f>
        <v>8.7100000000000009</v>
      </c>
      <c r="F99" s="67">
        <f>+'executie PNS activitate curenta'!F99+'executie PNS Ucraina'!F99</f>
        <v>0</v>
      </c>
      <c r="G99" s="13">
        <f t="shared" si="15"/>
        <v>158.49</v>
      </c>
      <c r="H99" s="67">
        <f>+'executie PNS activitate curenta'!H99+'executie PNS Ucraina'!H99</f>
        <v>158.49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70</v>
      </c>
      <c r="B100" s="12" t="s">
        <v>121</v>
      </c>
      <c r="C100" s="12" t="s">
        <v>121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71</v>
      </c>
      <c r="B101" s="12" t="s">
        <v>121</v>
      </c>
      <c r="C101" s="12" t="s">
        <v>121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72</v>
      </c>
      <c r="B102" s="12" t="s">
        <v>121</v>
      </c>
      <c r="C102" s="12" t="s">
        <v>121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73</v>
      </c>
      <c r="B103" s="12" t="s">
        <v>121</v>
      </c>
      <c r="C103" s="12" t="s">
        <v>121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144</v>
      </c>
      <c r="B104" s="12" t="s">
        <v>121</v>
      </c>
      <c r="C104" s="12" t="s">
        <v>121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74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75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76</v>
      </c>
      <c r="B107" s="12" t="s">
        <v>121</v>
      </c>
      <c r="C107" s="12" t="s">
        <v>121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77</v>
      </c>
      <c r="B108" s="12" t="s">
        <v>121</v>
      </c>
      <c r="C108" s="12" t="s">
        <v>121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78</v>
      </c>
      <c r="B109" s="12" t="s">
        <v>121</v>
      </c>
      <c r="C109" s="12" t="s">
        <v>121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79</v>
      </c>
      <c r="B110" s="12" t="s">
        <v>121</v>
      </c>
      <c r="C110" s="12" t="s">
        <v>121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80</v>
      </c>
      <c r="B111" s="12" t="s">
        <v>121</v>
      </c>
      <c r="C111" s="12" t="s">
        <v>121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81</v>
      </c>
      <c r="B112" s="12" t="s">
        <v>121</v>
      </c>
      <c r="C112" s="12" t="s">
        <v>121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82</v>
      </c>
      <c r="B113" s="12" t="s">
        <v>121</v>
      </c>
      <c r="C113" s="12" t="s">
        <v>121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83</v>
      </c>
      <c r="B114" s="12" t="s">
        <v>121</v>
      </c>
      <c r="C114" s="12" t="s">
        <v>121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84</v>
      </c>
      <c r="B115" s="12" t="s">
        <v>121</v>
      </c>
      <c r="C115" s="12" t="s">
        <v>121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85</v>
      </c>
      <c r="B116" s="12" t="s">
        <v>121</v>
      </c>
      <c r="C116" s="12" t="s">
        <v>121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86</v>
      </c>
      <c r="B117" s="12" t="s">
        <v>121</v>
      </c>
      <c r="C117" s="12" t="s">
        <v>121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87</v>
      </c>
      <c r="B118" s="12" t="s">
        <v>121</v>
      </c>
      <c r="C118" s="12" t="s">
        <v>121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88</v>
      </c>
      <c r="B119" s="12" t="s">
        <v>121</v>
      </c>
      <c r="C119" s="12" t="s">
        <v>121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89</v>
      </c>
      <c r="B120" s="12" t="s">
        <v>121</v>
      </c>
      <c r="C120" s="12" t="s">
        <v>121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90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122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123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91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92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124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94</v>
      </c>
      <c r="B127" s="12" t="s">
        <v>121</v>
      </c>
      <c r="C127" s="12" t="s">
        <v>121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125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93</v>
      </c>
      <c r="B129" s="12" t="s">
        <v>121</v>
      </c>
      <c r="C129" s="12" t="s">
        <v>121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95</v>
      </c>
      <c r="B130" s="12" t="s">
        <v>121</v>
      </c>
      <c r="C130" s="12" t="s">
        <v>121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96</v>
      </c>
      <c r="B131" s="12" t="s">
        <v>121</v>
      </c>
      <c r="C131" s="12" t="s">
        <v>121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97</v>
      </c>
      <c r="B132" s="12" t="s">
        <v>121</v>
      </c>
      <c r="C132" s="12" t="s">
        <v>121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98</v>
      </c>
      <c r="B133" s="12" t="s">
        <v>121</v>
      </c>
      <c r="C133" s="12" t="s">
        <v>121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99</v>
      </c>
      <c r="B134" s="12" t="s">
        <v>121</v>
      </c>
      <c r="C134" s="12" t="s">
        <v>121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100</v>
      </c>
      <c r="B135" s="12" t="s">
        <v>121</v>
      </c>
      <c r="C135" s="12" t="s">
        <v>121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101</v>
      </c>
      <c r="B136" s="12" t="s">
        <v>121</v>
      </c>
      <c r="C136" s="12" t="s">
        <v>121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102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103</v>
      </c>
      <c r="B138" s="12" t="s">
        <v>121</v>
      </c>
      <c r="C138" s="12" t="s">
        <v>121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104</v>
      </c>
      <c r="B139" s="12" t="s">
        <v>121</v>
      </c>
      <c r="C139" s="12" t="s">
        <v>121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105</v>
      </c>
      <c r="B140" s="12" t="s">
        <v>121</v>
      </c>
      <c r="C140" s="12" t="s">
        <v>121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138</v>
      </c>
      <c r="B141" s="12" t="s">
        <v>121</v>
      </c>
      <c r="C141" s="12" t="s">
        <v>121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106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107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108</v>
      </c>
      <c r="B144" s="67">
        <f>+'executie PNS activitate curenta'!B144+'executie PNS Ucraina'!B144</f>
        <v>14805.73</v>
      </c>
      <c r="C144" s="67">
        <f>+'executie PNS activitate curenta'!C144+'executie PNS Ucraina'!C144</f>
        <v>10721</v>
      </c>
      <c r="D144" s="13">
        <f t="shared" si="13"/>
        <v>1358.32</v>
      </c>
      <c r="E144" s="67">
        <f>+'executie PNS activitate curenta'!E144+'executie PNS Ucraina'!E144</f>
        <v>0</v>
      </c>
      <c r="F144" s="67">
        <f>+'executie PNS activitate curenta'!F144+'executie PNS Ucraina'!F144</f>
        <v>1358.32</v>
      </c>
      <c r="G144" s="13">
        <f t="shared" si="15"/>
        <v>10721</v>
      </c>
      <c r="H144" s="67">
        <f>+'executie PNS activitate curenta'!H144+'executie PNS Ucraina'!H144</f>
        <v>0</v>
      </c>
      <c r="I144" s="67">
        <f>+'executie PNS activitate curenta'!I144+'executie PNS Ucraina'!I144</f>
        <v>10721</v>
      </c>
    </row>
    <row r="145" spans="1:9" s="17" customFormat="1" x14ac:dyDescent="0.2">
      <c r="A145" s="16" t="s">
        <v>142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143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110</v>
      </c>
      <c r="B147" s="13">
        <f>+B148+B149+B152+B150+B151</f>
        <v>8036.46</v>
      </c>
      <c r="C147" s="13">
        <f t="shared" ref="C147:I147" si="25">+C148+C149+C152+C150+C151</f>
        <v>7377.56</v>
      </c>
      <c r="D147" s="13">
        <f t="shared" si="25"/>
        <v>1225.3400000000001</v>
      </c>
      <c r="E147" s="13">
        <f t="shared" si="25"/>
        <v>1096.71</v>
      </c>
      <c r="F147" s="13">
        <f t="shared" si="25"/>
        <v>128.63</v>
      </c>
      <c r="G147" s="13">
        <f t="shared" si="25"/>
        <v>7877.98</v>
      </c>
      <c r="H147" s="13">
        <f t="shared" si="25"/>
        <v>6339.74</v>
      </c>
      <c r="I147" s="13">
        <f t="shared" si="25"/>
        <v>1538.24</v>
      </c>
    </row>
    <row r="148" spans="1:9" s="17" customFormat="1" x14ac:dyDescent="0.2">
      <c r="A148" s="20" t="s">
        <v>111</v>
      </c>
      <c r="B148" s="67">
        <f>+'executie PNS activitate curenta'!B148+'executie PNS Ucraina'!B148</f>
        <v>8036.46</v>
      </c>
      <c r="C148" s="67">
        <f>+'executie PNS activitate curenta'!C148+'executie PNS Ucraina'!C148</f>
        <v>7377.56</v>
      </c>
      <c r="D148" s="13">
        <f t="shared" si="13"/>
        <v>724.57</v>
      </c>
      <c r="E148" s="67">
        <f>+'executie PNS activitate curenta'!E148+'executie PNS Ucraina'!E148</f>
        <v>595.94000000000005</v>
      </c>
      <c r="F148" s="67">
        <f>+'executie PNS activitate curenta'!F148+'executie PNS Ucraina'!F148</f>
        <v>128.63</v>
      </c>
      <c r="G148" s="13">
        <f t="shared" si="15"/>
        <v>7377.21</v>
      </c>
      <c r="H148" s="67">
        <f>+'executie PNS activitate curenta'!H148+'executie PNS Ucraina'!H148</f>
        <v>5838.97</v>
      </c>
      <c r="I148" s="67">
        <f>+'executie PNS activitate curenta'!I148+'executie PNS Ucraina'!I148</f>
        <v>1538.24</v>
      </c>
    </row>
    <row r="149" spans="1:9" s="17" customFormat="1" x14ac:dyDescent="0.2">
      <c r="A149" s="20" t="s">
        <v>137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141</v>
      </c>
      <c r="B150" s="67">
        <f>+'executie PNS activitate curenta'!B150+'executie PNS Ucraina'!B150</f>
        <v>0</v>
      </c>
      <c r="C150" s="67">
        <f>+'executie PNS activitate curenta'!C150+'executie PNS Ucraina'!C150</f>
        <v>0</v>
      </c>
      <c r="D150" s="13">
        <f t="shared" si="13"/>
        <v>500.77</v>
      </c>
      <c r="E150" s="67">
        <f>+'executie PNS activitate curenta'!E150+'executie PNS Ucraina'!E150</f>
        <v>500.77</v>
      </c>
      <c r="F150" s="67">
        <f>+'executie PNS activitate curenta'!F150+'executie PNS Ucraina'!F150</f>
        <v>0</v>
      </c>
      <c r="G150" s="13">
        <f t="shared" si="15"/>
        <v>500.77</v>
      </c>
      <c r="H150" s="67">
        <f>+'executie PNS activitate curenta'!H150+'executie PNS Ucraina'!H150</f>
        <v>500.77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140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133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79" t="s">
        <v>109</v>
      </c>
      <c r="B153" s="13">
        <f t="shared" ref="B153:I153" si="26">+B10+B17+B30+B33+B70+B71+B85+B90+B94+B105+B106+B121+B124+B144+B145</f>
        <v>41992.33</v>
      </c>
      <c r="C153" s="13">
        <f t="shared" si="26"/>
        <v>34724.97</v>
      </c>
      <c r="D153" s="13">
        <f t="shared" si="26"/>
        <v>5440.1100000000006</v>
      </c>
      <c r="E153" s="13">
        <f t="shared" si="26"/>
        <v>480.65</v>
      </c>
      <c r="F153" s="13">
        <f t="shared" si="26"/>
        <v>4959.46</v>
      </c>
      <c r="G153" s="13">
        <f t="shared" si="26"/>
        <v>34721.130000000005</v>
      </c>
      <c r="H153" s="13">
        <f t="shared" si="26"/>
        <v>3679.7299999999996</v>
      </c>
      <c r="I153" s="13">
        <f t="shared" si="26"/>
        <v>31041.4</v>
      </c>
    </row>
    <row r="154" spans="1:9" s="17" customFormat="1" ht="12.75" customHeight="1" x14ac:dyDescent="0.2">
      <c r="A154" s="78" t="s">
        <v>112</v>
      </c>
      <c r="B154" s="13">
        <f t="shared" ref="B154:I154" si="27">B11+B18+B30+B37+B70+B71+B122+B90</f>
        <v>25866.42</v>
      </c>
      <c r="C154" s="13">
        <f t="shared" si="27"/>
        <v>22862.1</v>
      </c>
      <c r="D154" s="13">
        <f t="shared" si="27"/>
        <v>3910.2999999999997</v>
      </c>
      <c r="E154" s="13">
        <f t="shared" si="27"/>
        <v>453.25</v>
      </c>
      <c r="F154" s="13">
        <f t="shared" si="27"/>
        <v>3457.05</v>
      </c>
      <c r="G154" s="13">
        <f t="shared" si="27"/>
        <v>22858.399999999998</v>
      </c>
      <c r="H154" s="13">
        <f t="shared" si="27"/>
        <v>3476.66</v>
      </c>
      <c r="I154" s="13">
        <f t="shared" si="27"/>
        <v>19381.739999999998</v>
      </c>
    </row>
    <row r="155" spans="1:9" s="17" customFormat="1" x14ac:dyDescent="0.2">
      <c r="A155" s="78" t="s">
        <v>113</v>
      </c>
      <c r="B155" s="13">
        <f t="shared" ref="B155:I155" si="28">B13++B19+B23+B85+B94+B105+B106+B123+B124-B126+B34</f>
        <v>1320.1799999999998</v>
      </c>
      <c r="C155" s="13">
        <f t="shared" si="28"/>
        <v>1141.8699999999999</v>
      </c>
      <c r="D155" s="13">
        <f t="shared" si="28"/>
        <v>171.48999999999998</v>
      </c>
      <c r="E155" s="13">
        <f t="shared" si="28"/>
        <v>27.400000000000002</v>
      </c>
      <c r="F155" s="13">
        <f t="shared" si="28"/>
        <v>144.08999999999997</v>
      </c>
      <c r="G155" s="13">
        <f t="shared" si="28"/>
        <v>1141.73</v>
      </c>
      <c r="H155" s="13">
        <f t="shared" si="28"/>
        <v>203.07</v>
      </c>
      <c r="I155" s="13">
        <f t="shared" si="28"/>
        <v>938.66000000000008</v>
      </c>
    </row>
    <row r="156" spans="1:9" x14ac:dyDescent="0.2">
      <c r="A156" s="80"/>
      <c r="B156" s="81"/>
    </row>
    <row r="157" spans="1:9" x14ac:dyDescent="0.2">
      <c r="A157" s="82"/>
      <c r="B157" s="81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17"/>
      <c r="B160" s="83"/>
    </row>
    <row r="161" spans="1:2" x14ac:dyDescent="0.2">
      <c r="A161" s="17"/>
      <c r="B161" s="83"/>
    </row>
    <row r="162" spans="1:2" x14ac:dyDescent="0.2">
      <c r="A162" s="82"/>
      <c r="B162" s="81"/>
    </row>
    <row r="163" spans="1:2" x14ac:dyDescent="0.2">
      <c r="A163" s="84"/>
      <c r="B163" s="83"/>
    </row>
    <row r="164" spans="1:2" x14ac:dyDescent="0.2">
      <c r="A164" s="17"/>
      <c r="B164" s="83"/>
    </row>
    <row r="165" spans="1:2" x14ac:dyDescent="0.2">
      <c r="A165" s="17"/>
      <c r="B165" s="81"/>
    </row>
    <row r="166" spans="1:2" x14ac:dyDescent="0.2">
      <c r="A166" s="17"/>
      <c r="B166" s="83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82"/>
      <c r="B171" s="81"/>
    </row>
    <row r="172" spans="1:2" x14ac:dyDescent="0.2">
      <c r="A172" s="17"/>
      <c r="B172" s="17"/>
    </row>
    <row r="173" spans="1:2" x14ac:dyDescent="0.2">
      <c r="A173" s="85"/>
      <c r="B173" s="81"/>
    </row>
    <row r="174" spans="1:2" x14ac:dyDescent="0.2">
      <c r="A174" s="17"/>
      <c r="B174" s="83"/>
    </row>
    <row r="175" spans="1:2" x14ac:dyDescent="0.2">
      <c r="A175" s="17"/>
      <c r="B175" s="83"/>
    </row>
    <row r="176" spans="1:2" x14ac:dyDescent="0.2">
      <c r="A176" s="85"/>
      <c r="B176" s="81"/>
    </row>
    <row r="177" spans="1:2" x14ac:dyDescent="0.2">
      <c r="A177" s="17"/>
      <c r="B177" s="83"/>
    </row>
    <row r="178" spans="1:2" x14ac:dyDescent="0.2">
      <c r="A178" s="17"/>
      <c r="B178" s="83"/>
    </row>
    <row r="179" spans="1:2" x14ac:dyDescent="0.2">
      <c r="A179" s="82"/>
      <c r="B179" s="81"/>
    </row>
    <row r="180" spans="1:2" x14ac:dyDescent="0.2">
      <c r="A180" s="82"/>
      <c r="B180" s="81"/>
    </row>
    <row r="181" spans="1:2" x14ac:dyDescent="0.2">
      <c r="A181" s="86"/>
      <c r="B181" s="81"/>
    </row>
    <row r="182" spans="1:2" x14ac:dyDescent="0.2">
      <c r="A182" s="17"/>
      <c r="B182" s="17"/>
    </row>
    <row r="183" spans="1:2" ht="15.75" x14ac:dyDescent="0.25">
      <c r="A183" s="17"/>
      <c r="B183" s="8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7"/>
  <sheetViews>
    <sheetView tabSelected="1" view="pageBreakPreview" zoomScaleNormal="100" zoomScaleSheetLayoutView="100" workbookViewId="0">
      <pane xSplit="1" ySplit="8" topLeftCell="B135" activePane="bottomRight" state="frozen"/>
      <selection activeCell="A38" sqref="A38"/>
      <selection pane="topRight" activeCell="A38" sqref="A38"/>
      <selection pane="bottomLeft" activeCell="A38" sqref="A38"/>
      <selection pane="bottomRight" activeCell="I151" sqref="I151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152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162</v>
      </c>
      <c r="D7" s="100" t="s">
        <v>165</v>
      </c>
      <c r="E7" s="99"/>
      <c r="F7" s="99"/>
      <c r="G7" s="100" t="s">
        <v>167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8911.98</v>
      </c>
      <c r="C10" s="4">
        <f t="shared" ref="C10:F10" si="0">+C11+C12+C13+C14+C15+C16</f>
        <v>7792.76</v>
      </c>
      <c r="D10" s="4">
        <f>+E10+F10</f>
        <v>1382.9099999999999</v>
      </c>
      <c r="E10" s="4">
        <f t="shared" si="0"/>
        <v>354.79</v>
      </c>
      <c r="F10" s="4">
        <f t="shared" si="0"/>
        <v>1028.1199999999999</v>
      </c>
      <c r="G10" s="4">
        <f>+H10+I10</f>
        <v>7791.65</v>
      </c>
      <c r="H10" s="4">
        <f t="shared" ref="H10:I10" si="1">+H11+H12+H13+H14+H15+H16</f>
        <v>2618.4899999999998</v>
      </c>
      <c r="I10" s="4">
        <f t="shared" si="1"/>
        <v>5173.16</v>
      </c>
    </row>
    <row r="11" spans="1:9" x14ac:dyDescent="0.2">
      <c r="A11" s="33" t="s">
        <v>2</v>
      </c>
      <c r="B11" s="4">
        <v>8911.98</v>
      </c>
      <c r="C11" s="4">
        <v>7792.76</v>
      </c>
      <c r="D11" s="4">
        <f t="shared" ref="D11:D80" si="2">+E11+F11</f>
        <v>1382.9099999999999</v>
      </c>
      <c r="E11" s="8">
        <v>354.79</v>
      </c>
      <c r="F11" s="8">
        <v>1028.1199999999999</v>
      </c>
      <c r="G11" s="4">
        <f t="shared" ref="G11:G80" si="3">+H11+I11</f>
        <v>7791.65</v>
      </c>
      <c r="H11" s="8">
        <v>2618.4899999999998</v>
      </c>
      <c r="I11" s="8">
        <v>5173.16</v>
      </c>
    </row>
    <row r="12" spans="1:9" ht="25.5" x14ac:dyDescent="0.2">
      <c r="A12" s="33" t="s">
        <v>3</v>
      </c>
      <c r="B12" s="4"/>
      <c r="C12" s="8"/>
      <c r="D12" s="4">
        <f t="shared" si="2"/>
        <v>0</v>
      </c>
      <c r="E12" s="8"/>
      <c r="F12" s="8"/>
      <c r="G12" s="4">
        <f t="shared" si="3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2"/>
        <v>0</v>
      </c>
      <c r="E13" s="8"/>
      <c r="F13" s="8"/>
      <c r="G13" s="4">
        <f t="shared" si="3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2"/>
        <v>0</v>
      </c>
      <c r="E14" s="8"/>
      <c r="F14" s="8"/>
      <c r="G14" s="4">
        <f t="shared" si="3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2"/>
        <v>0</v>
      </c>
      <c r="E15" s="8"/>
      <c r="F15" s="8"/>
      <c r="G15" s="4">
        <f t="shared" si="3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2"/>
        <v>0</v>
      </c>
      <c r="E16" s="8"/>
      <c r="F16" s="8"/>
      <c r="G16" s="4">
        <f t="shared" si="3"/>
        <v>0</v>
      </c>
      <c r="H16" s="8"/>
      <c r="I16" s="8"/>
    </row>
    <row r="17" spans="1:9" x14ac:dyDescent="0.2">
      <c r="A17" s="1" t="s">
        <v>8</v>
      </c>
      <c r="B17" s="4">
        <f>+B18+B19+B23+B22</f>
        <v>15514.36</v>
      </c>
      <c r="C17" s="4">
        <f t="shared" ref="C17:F17" si="4">+C18+C19+C23+C22</f>
        <v>13636.730000000001</v>
      </c>
      <c r="D17" s="4">
        <f t="shared" si="2"/>
        <v>2109.4700000000003</v>
      </c>
      <c r="E17" s="4">
        <f t="shared" si="4"/>
        <v>21.76</v>
      </c>
      <c r="F17" s="4">
        <f t="shared" si="4"/>
        <v>2087.71</v>
      </c>
      <c r="G17" s="4">
        <f t="shared" si="3"/>
        <v>13635.550000000001</v>
      </c>
      <c r="H17" s="4">
        <f t="shared" ref="H17:I17" si="5">+H18+H19+H23+H22</f>
        <v>55.699999999999996</v>
      </c>
      <c r="I17" s="4">
        <f t="shared" si="5"/>
        <v>13579.85</v>
      </c>
    </row>
    <row r="18" spans="1:9" x14ac:dyDescent="0.2">
      <c r="A18" s="34" t="s">
        <v>9</v>
      </c>
      <c r="B18" s="35">
        <v>14368.51</v>
      </c>
      <c r="C18" s="35">
        <v>12653.35</v>
      </c>
      <c r="D18" s="4">
        <f t="shared" si="2"/>
        <v>1946.6899999999998</v>
      </c>
      <c r="E18" s="8">
        <v>3.07</v>
      </c>
      <c r="F18" s="8">
        <v>1943.62</v>
      </c>
      <c r="G18" s="4">
        <f t="shared" si="3"/>
        <v>12652.310000000001</v>
      </c>
      <c r="H18" s="8">
        <v>11.12</v>
      </c>
      <c r="I18" s="8">
        <v>12641.19</v>
      </c>
    </row>
    <row r="19" spans="1:9" x14ac:dyDescent="0.2">
      <c r="A19" s="36" t="s">
        <v>10</v>
      </c>
      <c r="B19" s="35">
        <v>1057.32</v>
      </c>
      <c r="C19" s="35">
        <v>938.7</v>
      </c>
      <c r="D19" s="4">
        <f t="shared" si="2"/>
        <v>144.08999999999997</v>
      </c>
      <c r="E19" s="8">
        <f>+E20+E21</f>
        <v>0</v>
      </c>
      <c r="F19" s="8">
        <f>+F20+F21</f>
        <v>144.08999999999997</v>
      </c>
      <c r="G19" s="4">
        <f t="shared" si="3"/>
        <v>938.66000000000008</v>
      </c>
      <c r="H19" s="8">
        <f>+H20+H21</f>
        <v>0</v>
      </c>
      <c r="I19" s="8">
        <f>+I20+I21</f>
        <v>938.66000000000008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2"/>
        <v>5.64</v>
      </c>
      <c r="E20" s="8"/>
      <c r="F20" s="8">
        <v>5.64</v>
      </c>
      <c r="G20" s="4">
        <f t="shared" si="3"/>
        <v>34.200000000000003</v>
      </c>
      <c r="H20" s="8"/>
      <c r="I20" s="8">
        <v>34.200000000000003</v>
      </c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2"/>
        <v>138.44999999999999</v>
      </c>
      <c r="E21" s="8"/>
      <c r="F21" s="8">
        <v>138.44999999999999</v>
      </c>
      <c r="G21" s="4">
        <f t="shared" si="3"/>
        <v>904.46</v>
      </c>
      <c r="H21" s="8"/>
      <c r="I21" s="8">
        <v>904.46</v>
      </c>
    </row>
    <row r="22" spans="1:9" ht="25.5" x14ac:dyDescent="0.2">
      <c r="A22" s="37" t="s">
        <v>11</v>
      </c>
      <c r="B22" s="35"/>
      <c r="C22" s="8"/>
      <c r="D22" s="4">
        <f t="shared" si="2"/>
        <v>0</v>
      </c>
      <c r="E22" s="8"/>
      <c r="F22" s="8"/>
      <c r="G22" s="4">
        <f t="shared" si="3"/>
        <v>0</v>
      </c>
      <c r="H22" s="8"/>
      <c r="I22" s="8"/>
    </row>
    <row r="23" spans="1:9" ht="25.5" x14ac:dyDescent="0.2">
      <c r="A23" s="37" t="s">
        <v>120</v>
      </c>
      <c r="B23" s="35">
        <v>88.53</v>
      </c>
      <c r="C23" s="35">
        <v>44.68</v>
      </c>
      <c r="D23" s="4">
        <f t="shared" si="2"/>
        <v>18.690000000000001</v>
      </c>
      <c r="E23" s="35">
        <f t="shared" ref="E23:F23" si="6">+E24+E25+E26+E27+E28+E29</f>
        <v>18.690000000000001</v>
      </c>
      <c r="F23" s="35">
        <f t="shared" si="6"/>
        <v>0</v>
      </c>
      <c r="G23" s="4">
        <f t="shared" si="3"/>
        <v>44.58</v>
      </c>
      <c r="H23" s="35">
        <f t="shared" ref="H23:I23" si="7">+H24+H25+H26+H27+H28+H29</f>
        <v>44.58</v>
      </c>
      <c r="I23" s="35">
        <f t="shared" si="7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2"/>
        <v>18.690000000000001</v>
      </c>
      <c r="E24" s="8">
        <v>18.690000000000001</v>
      </c>
      <c r="F24" s="8"/>
      <c r="G24" s="4">
        <f t="shared" si="3"/>
        <v>44.58</v>
      </c>
      <c r="H24" s="8">
        <v>44.58</v>
      </c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2"/>
        <v>0</v>
      </c>
      <c r="E25" s="8"/>
      <c r="F25" s="8"/>
      <c r="G25" s="4">
        <f t="shared" si="3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2"/>
        <v>0</v>
      </c>
      <c r="E26" s="8"/>
      <c r="F26" s="8"/>
      <c r="G26" s="4">
        <f t="shared" si="3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2"/>
        <v>0</v>
      </c>
      <c r="E27" s="8"/>
      <c r="F27" s="8"/>
      <c r="G27" s="4">
        <f t="shared" si="3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2"/>
        <v>0</v>
      </c>
      <c r="E28" s="8"/>
      <c r="F28" s="8"/>
      <c r="G28" s="4">
        <f t="shared" si="3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2"/>
        <v>0</v>
      </c>
      <c r="E29" s="8"/>
      <c r="F29" s="8"/>
      <c r="G29" s="4">
        <f t="shared" si="3"/>
        <v>0</v>
      </c>
      <c r="H29" s="8"/>
      <c r="I29" s="8"/>
    </row>
    <row r="30" spans="1:9" x14ac:dyDescent="0.2">
      <c r="A30" s="1" t="s">
        <v>18</v>
      </c>
      <c r="B30" s="4">
        <f>+B31+B32</f>
        <v>185.9</v>
      </c>
      <c r="C30" s="4">
        <f t="shared" ref="C30:F30" si="8">+C31+C32</f>
        <v>162.91999999999999</v>
      </c>
      <c r="D30" s="4">
        <f t="shared" si="2"/>
        <v>18.84</v>
      </c>
      <c r="E30" s="4">
        <f t="shared" si="8"/>
        <v>0</v>
      </c>
      <c r="F30" s="4">
        <f t="shared" si="8"/>
        <v>18.84</v>
      </c>
      <c r="G30" s="4">
        <f t="shared" si="3"/>
        <v>162.37</v>
      </c>
      <c r="H30" s="4">
        <f t="shared" ref="H30:I30" si="9">+H31+H32</f>
        <v>0</v>
      </c>
      <c r="I30" s="4">
        <f t="shared" si="9"/>
        <v>162.37</v>
      </c>
    </row>
    <row r="31" spans="1:9" x14ac:dyDescent="0.2">
      <c r="A31" s="9" t="s">
        <v>19</v>
      </c>
      <c r="B31" s="35">
        <v>185.9</v>
      </c>
      <c r="C31" s="35">
        <v>162.91999999999999</v>
      </c>
      <c r="D31" s="4">
        <f t="shared" si="2"/>
        <v>18.84</v>
      </c>
      <c r="E31" s="8"/>
      <c r="F31" s="8">
        <v>18.84</v>
      </c>
      <c r="G31" s="4">
        <f t="shared" si="3"/>
        <v>162.37</v>
      </c>
      <c r="H31" s="8"/>
      <c r="I31" s="8">
        <v>162.37</v>
      </c>
    </row>
    <row r="32" spans="1:9" x14ac:dyDescent="0.2">
      <c r="A32" s="9" t="s">
        <v>20</v>
      </c>
      <c r="B32" s="35">
        <v>0</v>
      </c>
      <c r="C32" s="8">
        <v>0</v>
      </c>
      <c r="D32" s="4">
        <f t="shared" si="2"/>
        <v>0</v>
      </c>
      <c r="E32" s="8"/>
      <c r="F32" s="8"/>
      <c r="G32" s="4">
        <f t="shared" si="3"/>
        <v>0</v>
      </c>
      <c r="H32" s="8"/>
      <c r="I32" s="8"/>
    </row>
    <row r="33" spans="1:9" x14ac:dyDescent="0.2">
      <c r="A33" s="1" t="s">
        <v>21</v>
      </c>
      <c r="B33" s="4">
        <f t="shared" ref="B33:F33" si="10">+B37+B34</f>
        <v>1551.59</v>
      </c>
      <c r="C33" s="4">
        <f t="shared" si="10"/>
        <v>1406.02</v>
      </c>
      <c r="D33" s="4">
        <f t="shared" si="2"/>
        <v>466.47</v>
      </c>
      <c r="E33" s="4">
        <f t="shared" si="10"/>
        <v>0</v>
      </c>
      <c r="F33" s="4">
        <f t="shared" si="10"/>
        <v>466.47</v>
      </c>
      <c r="G33" s="4">
        <f t="shared" si="3"/>
        <v>1405.02</v>
      </c>
      <c r="H33" s="4">
        <f t="shared" ref="H33:I33" si="11">+H37+H34</f>
        <v>0</v>
      </c>
      <c r="I33" s="4">
        <f t="shared" si="11"/>
        <v>1405.02</v>
      </c>
    </row>
    <row r="34" spans="1:9" x14ac:dyDescent="0.2">
      <c r="A34" s="38" t="s">
        <v>128</v>
      </c>
      <c r="B34" s="35"/>
      <c r="C34" s="35"/>
      <c r="D34" s="4">
        <f t="shared" si="2"/>
        <v>0</v>
      </c>
      <c r="E34" s="35">
        <f t="shared" ref="E34:F34" si="12">+E35+E36</f>
        <v>0</v>
      </c>
      <c r="F34" s="35">
        <f t="shared" si="12"/>
        <v>0</v>
      </c>
      <c r="G34" s="4">
        <f t="shared" si="3"/>
        <v>0</v>
      </c>
      <c r="H34" s="35">
        <f t="shared" ref="H34:I34" si="13">+H35+H36</f>
        <v>0</v>
      </c>
      <c r="I34" s="35">
        <f t="shared" si="13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2"/>
        <v>0</v>
      </c>
      <c r="E35" s="8"/>
      <c r="F35" s="8"/>
      <c r="G35" s="4">
        <f t="shared" si="3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2"/>
        <v>0</v>
      </c>
      <c r="E36" s="8"/>
      <c r="F36" s="8"/>
      <c r="G36" s="4">
        <f t="shared" si="3"/>
        <v>0</v>
      </c>
      <c r="H36" s="8"/>
      <c r="I36" s="8"/>
    </row>
    <row r="37" spans="1:9" x14ac:dyDescent="0.2">
      <c r="A37" s="38" t="s">
        <v>129</v>
      </c>
      <c r="B37" s="35">
        <v>1551.59</v>
      </c>
      <c r="C37" s="35">
        <v>1406.02</v>
      </c>
      <c r="D37" s="4">
        <f t="shared" si="2"/>
        <v>466.47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466.47</v>
      </c>
      <c r="G37" s="4">
        <f t="shared" si="3"/>
        <v>1405.02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1405.02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2"/>
        <v>0</v>
      </c>
      <c r="E38" s="8"/>
      <c r="F38" s="8"/>
      <c r="G38" s="4">
        <f t="shared" si="3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2"/>
        <v>0</v>
      </c>
      <c r="E39" s="8"/>
      <c r="F39" s="8"/>
      <c r="G39" s="4">
        <f t="shared" si="3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2"/>
        <v>2.4300000000000002</v>
      </c>
      <c r="E40" s="8"/>
      <c r="F40" s="8">
        <v>2.4300000000000002</v>
      </c>
      <c r="G40" s="4">
        <f t="shared" si="3"/>
        <v>17.64</v>
      </c>
      <c r="H40" s="8"/>
      <c r="I40" s="8">
        <v>17.64</v>
      </c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2"/>
        <v>0</v>
      </c>
      <c r="E41" s="8"/>
      <c r="F41" s="8"/>
      <c r="G41" s="4">
        <f t="shared" si="3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2"/>
        <v>0</v>
      </c>
      <c r="E42" s="8"/>
      <c r="F42" s="8"/>
      <c r="G42" s="4">
        <f t="shared" si="3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2"/>
        <v>0</v>
      </c>
      <c r="E43" s="8"/>
      <c r="F43" s="8"/>
      <c r="G43" s="4">
        <f t="shared" si="3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2"/>
        <v>0</v>
      </c>
      <c r="E44" s="8"/>
      <c r="F44" s="8"/>
      <c r="G44" s="4">
        <f t="shared" si="3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2"/>
        <v>0</v>
      </c>
      <c r="E45" s="8"/>
      <c r="F45" s="8"/>
      <c r="G45" s="4">
        <f t="shared" si="3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2"/>
        <v>0</v>
      </c>
      <c r="E46" s="8"/>
      <c r="F46" s="8"/>
      <c r="G46" s="4">
        <f t="shared" si="3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2"/>
        <v>0</v>
      </c>
      <c r="E47" s="8"/>
      <c r="F47" s="8"/>
      <c r="G47" s="4">
        <f t="shared" si="3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2"/>
        <v>0</v>
      </c>
      <c r="E48" s="8"/>
      <c r="F48" s="8"/>
      <c r="G48" s="4">
        <f t="shared" si="3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2"/>
        <v>0</v>
      </c>
      <c r="E49" s="8"/>
      <c r="F49" s="8"/>
      <c r="G49" s="4">
        <f t="shared" si="3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2"/>
        <v>168.58</v>
      </c>
      <c r="E50" s="8"/>
      <c r="F50" s="8">
        <v>168.58</v>
      </c>
      <c r="G50" s="4">
        <f t="shared" si="3"/>
        <v>753.39</v>
      </c>
      <c r="H50" s="8"/>
      <c r="I50" s="8">
        <v>753.39</v>
      </c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2"/>
        <v>0</v>
      </c>
      <c r="E51" s="8"/>
      <c r="F51" s="8"/>
      <c r="G51" s="4">
        <f t="shared" si="3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2"/>
        <v>0</v>
      </c>
      <c r="E52" s="8"/>
      <c r="F52" s="8"/>
      <c r="G52" s="4">
        <f t="shared" si="3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2"/>
        <v>0</v>
      </c>
      <c r="E53" s="8"/>
      <c r="F53" s="8"/>
      <c r="G53" s="4">
        <f t="shared" si="3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2"/>
        <v>0</v>
      </c>
      <c r="E54" s="8"/>
      <c r="F54" s="8"/>
      <c r="G54" s="4">
        <f t="shared" si="3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2"/>
        <v>0</v>
      </c>
      <c r="E55" s="8"/>
      <c r="F55" s="8"/>
      <c r="G55" s="4">
        <f t="shared" si="3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2"/>
        <v>0</v>
      </c>
      <c r="E56" s="8"/>
      <c r="F56" s="8"/>
      <c r="G56" s="4">
        <f t="shared" si="3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2"/>
        <v>21.53</v>
      </c>
      <c r="E57" s="8"/>
      <c r="F57" s="8">
        <v>21.53</v>
      </c>
      <c r="G57" s="4">
        <f t="shared" si="3"/>
        <v>86.13</v>
      </c>
      <c r="H57" s="8"/>
      <c r="I57" s="8">
        <v>86.13</v>
      </c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2"/>
        <v>0</v>
      </c>
      <c r="E58" s="8"/>
      <c r="F58" s="8"/>
      <c r="G58" s="4">
        <f t="shared" si="3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2"/>
        <v>0</v>
      </c>
      <c r="E59" s="8"/>
      <c r="F59" s="8"/>
      <c r="G59" s="4">
        <f t="shared" si="3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2"/>
        <v>0</v>
      </c>
      <c r="E60" s="8"/>
      <c r="F60" s="8"/>
      <c r="G60" s="4">
        <f t="shared" si="3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2"/>
        <v>9.18</v>
      </c>
      <c r="E61" s="8"/>
      <c r="F61" s="8">
        <v>9.18</v>
      </c>
      <c r="G61" s="4">
        <f t="shared" si="3"/>
        <v>18.36</v>
      </c>
      <c r="H61" s="8"/>
      <c r="I61" s="8">
        <v>18.36</v>
      </c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2"/>
        <v>0</v>
      </c>
      <c r="E62" s="8"/>
      <c r="F62" s="8"/>
      <c r="G62" s="4">
        <f t="shared" si="3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2"/>
        <v>264.75</v>
      </c>
      <c r="E63" s="8"/>
      <c r="F63" s="8">
        <v>264.75</v>
      </c>
      <c r="G63" s="4">
        <f t="shared" si="3"/>
        <v>529.5</v>
      </c>
      <c r="H63" s="8"/>
      <c r="I63" s="8">
        <v>529.5</v>
      </c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2"/>
        <v>0</v>
      </c>
      <c r="E64" s="8"/>
      <c r="F64" s="8"/>
      <c r="G64" s="4">
        <f t="shared" si="3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2"/>
        <v>0</v>
      </c>
      <c r="E65" s="8"/>
      <c r="F65" s="8"/>
      <c r="G65" s="4">
        <f t="shared" si="3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2"/>
        <v>0</v>
      </c>
      <c r="E66" s="8"/>
      <c r="F66" s="8"/>
      <c r="G66" s="4">
        <f t="shared" si="3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2"/>
        <v>0</v>
      </c>
      <c r="E67" s="8"/>
      <c r="F67" s="8"/>
      <c r="G67" s="4">
        <f t="shared" si="3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2"/>
        <v>0</v>
      </c>
      <c r="E68" s="8"/>
      <c r="F68" s="8"/>
      <c r="G68" s="4">
        <f t="shared" si="3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2"/>
        <v>0</v>
      </c>
      <c r="E69" s="8"/>
      <c r="F69" s="8"/>
      <c r="G69" s="4">
        <f t="shared" si="3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2"/>
        <v>0</v>
      </c>
      <c r="E70" s="8"/>
      <c r="F70" s="8"/>
      <c r="G70" s="4">
        <f t="shared" si="3"/>
        <v>0</v>
      </c>
      <c r="H70" s="8"/>
      <c r="I70" s="8"/>
    </row>
    <row r="71" spans="1:9" x14ac:dyDescent="0.2">
      <c r="A71" s="1" t="s">
        <v>45</v>
      </c>
      <c r="B71" s="4">
        <v>848.44</v>
      </c>
      <c r="C71" s="4">
        <v>847.05</v>
      </c>
      <c r="D71" s="4">
        <f t="shared" si="2"/>
        <v>95.39</v>
      </c>
      <c r="E71" s="4">
        <f>+E72+E76+E80+E81+E84+E82+E83</f>
        <v>95.39</v>
      </c>
      <c r="F71" s="4">
        <f>+F72+F76+F80+F81+F84+F82+F83</f>
        <v>0</v>
      </c>
      <c r="G71" s="4">
        <f t="shared" si="3"/>
        <v>847.05</v>
      </c>
      <c r="H71" s="4">
        <f>+H72+H76+H80+H81+H84+H82+H83</f>
        <v>847.05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2"/>
        <v>95.39</v>
      </c>
      <c r="E72" s="35">
        <f t="shared" ref="E72:F72" si="14">+E73+E74+E75</f>
        <v>95.39</v>
      </c>
      <c r="F72" s="35">
        <f t="shared" si="14"/>
        <v>0</v>
      </c>
      <c r="G72" s="4">
        <f t="shared" si="3"/>
        <v>369.97</v>
      </c>
      <c r="H72" s="35">
        <f t="shared" ref="H72:I72" si="15">+H73+H74+H75</f>
        <v>369.97</v>
      </c>
      <c r="I72" s="35">
        <f t="shared" si="15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2"/>
        <v>0</v>
      </c>
      <c r="E73" s="8"/>
      <c r="F73" s="8"/>
      <c r="G73" s="4">
        <f t="shared" si="3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2"/>
        <v>95.39</v>
      </c>
      <c r="E74" s="8">
        <v>95.39</v>
      </c>
      <c r="F74" s="8"/>
      <c r="G74" s="4">
        <f t="shared" si="3"/>
        <v>150.33000000000001</v>
      </c>
      <c r="H74" s="8">
        <v>150.33000000000001</v>
      </c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2"/>
        <v>0</v>
      </c>
      <c r="E75" s="8"/>
      <c r="F75" s="8"/>
      <c r="G75" s="4">
        <f t="shared" si="3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2"/>
        <v>0</v>
      </c>
      <c r="E76" s="35">
        <f t="shared" ref="E76:F76" si="16">+E77+E78+E79</f>
        <v>0</v>
      </c>
      <c r="F76" s="35">
        <f t="shared" si="16"/>
        <v>0</v>
      </c>
      <c r="G76" s="4">
        <f t="shared" si="3"/>
        <v>477.08</v>
      </c>
      <c r="H76" s="35">
        <f t="shared" ref="H76:I76" si="17">+H77+H78+H79</f>
        <v>477.08</v>
      </c>
      <c r="I76" s="35">
        <f t="shared" si="17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2"/>
        <v>0</v>
      </c>
      <c r="E77" s="8"/>
      <c r="F77" s="8"/>
      <c r="G77" s="4">
        <f t="shared" si="3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2"/>
        <v>0</v>
      </c>
      <c r="E78" s="8">
        <v>0</v>
      </c>
      <c r="F78" s="8"/>
      <c r="G78" s="4">
        <f t="shared" si="3"/>
        <v>477.08</v>
      </c>
      <c r="H78" s="8">
        <v>477.08</v>
      </c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2"/>
        <v>0</v>
      </c>
      <c r="E79" s="8"/>
      <c r="F79" s="8"/>
      <c r="G79" s="4">
        <f t="shared" si="3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2"/>
        <v>0</v>
      </c>
      <c r="E80" s="8"/>
      <c r="F80" s="8"/>
      <c r="G80" s="4">
        <f t="shared" si="3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8">+E81+F81</f>
        <v>0</v>
      </c>
      <c r="E81" s="8"/>
      <c r="F81" s="8"/>
      <c r="G81" s="4">
        <f t="shared" ref="G81:G144" si="19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8"/>
        <v>0</v>
      </c>
      <c r="E82" s="8"/>
      <c r="F82" s="8"/>
      <c r="G82" s="4">
        <f t="shared" si="19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8"/>
        <v>0</v>
      </c>
      <c r="E83" s="8"/>
      <c r="F83" s="8"/>
      <c r="G83" s="4">
        <f t="shared" si="19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8"/>
        <v>0</v>
      </c>
      <c r="E84" s="8"/>
      <c r="F84" s="8"/>
      <c r="G84" s="4">
        <f t="shared" si="19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8"/>
        <v>0</v>
      </c>
      <c r="E85" s="4">
        <f t="shared" ref="E85:F85" si="20">+E86+E87+E88+E89</f>
        <v>0</v>
      </c>
      <c r="F85" s="4">
        <f t="shared" si="20"/>
        <v>0</v>
      </c>
      <c r="G85" s="4">
        <f t="shared" si="19"/>
        <v>0</v>
      </c>
      <c r="H85" s="4">
        <f t="shared" ref="H85:I85" si="21">+H86+H87+H88+H89</f>
        <v>0</v>
      </c>
      <c r="I85" s="4">
        <f t="shared" si="21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8"/>
        <v>0</v>
      </c>
      <c r="E86" s="8"/>
      <c r="F86" s="8"/>
      <c r="G86" s="4">
        <f t="shared" si="19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8"/>
        <v>0</v>
      </c>
      <c r="E87" s="8"/>
      <c r="F87" s="8"/>
      <c r="G87" s="4">
        <f t="shared" si="19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8"/>
        <v>0</v>
      </c>
      <c r="E88" s="8"/>
      <c r="F88" s="8"/>
      <c r="G88" s="4">
        <f t="shared" si="19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8"/>
        <v>0</v>
      </c>
      <c r="E89" s="8"/>
      <c r="F89" s="8"/>
      <c r="G89" s="4">
        <f t="shared" si="19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8"/>
        <v>0</v>
      </c>
      <c r="E90" s="4">
        <f t="shared" ref="E90:F90" si="22">+E91+E92+E93</f>
        <v>0</v>
      </c>
      <c r="F90" s="4">
        <f t="shared" si="22"/>
        <v>0</v>
      </c>
      <c r="G90" s="4">
        <f t="shared" si="19"/>
        <v>0</v>
      </c>
      <c r="H90" s="4">
        <f t="shared" ref="H90:I90" si="23">+H91+H92+H93</f>
        <v>0</v>
      </c>
      <c r="I90" s="4">
        <f t="shared" si="23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8"/>
        <v>0</v>
      </c>
      <c r="E91" s="8"/>
      <c r="F91" s="8"/>
      <c r="G91" s="4">
        <f t="shared" si="19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8"/>
        <v>0</v>
      </c>
      <c r="E92" s="8"/>
      <c r="F92" s="8"/>
      <c r="G92" s="4">
        <f t="shared" si="19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8"/>
        <v>0</v>
      </c>
      <c r="E93" s="8"/>
      <c r="F93" s="8"/>
      <c r="G93" s="4">
        <f t="shared" si="19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>
        <v>174.33</v>
      </c>
      <c r="C94" s="4">
        <v>158.49</v>
      </c>
      <c r="D94" s="4">
        <f t="shared" si="18"/>
        <v>8.7100000000000009</v>
      </c>
      <c r="E94" s="4">
        <f>+E95+E96+E97+E98+E99+E100+E101+E102+E103+E104</f>
        <v>8.7100000000000009</v>
      </c>
      <c r="F94" s="4">
        <f>+F95+F96+F97+F98+F99+F100+F101+F102+F103+F104</f>
        <v>0</v>
      </c>
      <c r="G94" s="4">
        <f t="shared" si="19"/>
        <v>158.49</v>
      </c>
      <c r="H94" s="4">
        <f>+H95+H96+H97+H98+H99+H100+H101+H102+H103+H104</f>
        <v>158.49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8"/>
        <v>0</v>
      </c>
      <c r="E95" s="8"/>
      <c r="F95" s="8"/>
      <c r="G95" s="4">
        <f t="shared" si="19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8"/>
        <v>0</v>
      </c>
      <c r="E96" s="8"/>
      <c r="F96" s="8"/>
      <c r="G96" s="4">
        <f t="shared" si="19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8"/>
        <v>0</v>
      </c>
      <c r="E97" s="8"/>
      <c r="F97" s="8"/>
      <c r="G97" s="4">
        <f t="shared" si="19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8"/>
        <v>0</v>
      </c>
      <c r="E98" s="8"/>
      <c r="F98" s="8"/>
      <c r="G98" s="4">
        <f t="shared" si="19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8"/>
        <v>8.7100000000000009</v>
      </c>
      <c r="E99" s="8">
        <v>8.7100000000000009</v>
      </c>
      <c r="F99" s="8"/>
      <c r="G99" s="4">
        <f t="shared" si="19"/>
        <v>158.49</v>
      </c>
      <c r="H99" s="8">
        <v>158.49</v>
      </c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8"/>
        <v>0</v>
      </c>
      <c r="E100" s="8"/>
      <c r="F100" s="8"/>
      <c r="G100" s="4">
        <f t="shared" si="19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8"/>
        <v>0</v>
      </c>
      <c r="E101" s="8"/>
      <c r="F101" s="8"/>
      <c r="G101" s="4">
        <f t="shared" si="19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8"/>
        <v>0</v>
      </c>
      <c r="E102" s="8"/>
      <c r="F102" s="8"/>
      <c r="G102" s="4">
        <f t="shared" si="19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8"/>
        <v>0</v>
      </c>
      <c r="E103" s="8"/>
      <c r="F103" s="8"/>
      <c r="G103" s="4">
        <f t="shared" si="19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8"/>
        <v>0</v>
      </c>
      <c r="E104" s="8"/>
      <c r="F104" s="8"/>
      <c r="G104" s="4">
        <f t="shared" si="19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8"/>
        <v>0</v>
      </c>
      <c r="E105" s="8"/>
      <c r="F105" s="8"/>
      <c r="G105" s="4">
        <f t="shared" si="19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8"/>
        <v>0</v>
      </c>
      <c r="E106" s="4">
        <f t="shared" ref="E106:F106" si="24">+E107+E108+E109+E110+E111+E112+E113+E114+E115+E116+E117+E118+E119+E120</f>
        <v>0</v>
      </c>
      <c r="F106" s="4">
        <f t="shared" si="24"/>
        <v>0</v>
      </c>
      <c r="G106" s="4">
        <f t="shared" si="19"/>
        <v>0</v>
      </c>
      <c r="H106" s="4">
        <f t="shared" ref="H106:I106" si="25">+H107+H108+H109+H110+H111+H112+H113+H114+H115+H116+H117+H118+H119+H120</f>
        <v>0</v>
      </c>
      <c r="I106" s="4">
        <f t="shared" si="2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8"/>
        <v>0</v>
      </c>
      <c r="E107" s="8"/>
      <c r="F107" s="8"/>
      <c r="G107" s="4">
        <f t="shared" si="19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8"/>
        <v>0</v>
      </c>
      <c r="E108" s="8"/>
      <c r="F108" s="8"/>
      <c r="G108" s="4">
        <f t="shared" si="19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8"/>
        <v>0</v>
      </c>
      <c r="E109" s="8"/>
      <c r="F109" s="8"/>
      <c r="G109" s="4">
        <f t="shared" si="19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8"/>
        <v>0</v>
      </c>
      <c r="E110" s="8"/>
      <c r="F110" s="8"/>
      <c r="G110" s="4">
        <f t="shared" si="19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8"/>
        <v>0</v>
      </c>
      <c r="E111" s="8"/>
      <c r="F111" s="8"/>
      <c r="G111" s="4">
        <f t="shared" si="19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8"/>
        <v>0</v>
      </c>
      <c r="E112" s="8"/>
      <c r="F112" s="8"/>
      <c r="G112" s="4">
        <f t="shared" si="19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8"/>
        <v>0</v>
      </c>
      <c r="E113" s="8"/>
      <c r="F113" s="8"/>
      <c r="G113" s="4">
        <f t="shared" si="19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8"/>
        <v>0</v>
      </c>
      <c r="E114" s="8"/>
      <c r="F114" s="8"/>
      <c r="G114" s="4">
        <f t="shared" si="19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8"/>
        <v>0</v>
      </c>
      <c r="E115" s="8"/>
      <c r="F115" s="8"/>
      <c r="G115" s="4">
        <f t="shared" si="19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8"/>
        <v>0</v>
      </c>
      <c r="E116" s="8"/>
      <c r="F116" s="8"/>
      <c r="G116" s="4">
        <f t="shared" si="19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8"/>
        <v>0</v>
      </c>
      <c r="E117" s="8"/>
      <c r="F117" s="8"/>
      <c r="G117" s="4">
        <f t="shared" si="19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8"/>
        <v>0</v>
      </c>
      <c r="E118" s="8"/>
      <c r="F118" s="8"/>
      <c r="G118" s="4">
        <f t="shared" si="19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8"/>
        <v>0</v>
      </c>
      <c r="E119" s="8"/>
      <c r="F119" s="8"/>
      <c r="G119" s="4">
        <f t="shared" si="19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8"/>
        <v>0</v>
      </c>
      <c r="E120" s="8"/>
      <c r="F120" s="8"/>
      <c r="G120" s="4">
        <f t="shared" si="19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8"/>
        <v>0</v>
      </c>
      <c r="E121" s="4">
        <f t="shared" ref="E121:F121" si="26">+E122+E123</f>
        <v>0</v>
      </c>
      <c r="F121" s="4">
        <f t="shared" si="26"/>
        <v>0</v>
      </c>
      <c r="G121" s="4">
        <f t="shared" si="19"/>
        <v>0</v>
      </c>
      <c r="H121" s="4">
        <f t="shared" ref="H121:I121" si="27">+H122+H123</f>
        <v>0</v>
      </c>
      <c r="I121" s="4">
        <f t="shared" si="27"/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8"/>
        <v>0</v>
      </c>
      <c r="E122" s="8"/>
      <c r="F122" s="8"/>
      <c r="G122" s="4">
        <f t="shared" si="19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8"/>
        <v>0</v>
      </c>
      <c r="E123" s="8"/>
      <c r="F123" s="8"/>
      <c r="G123" s="4">
        <f t="shared" si="19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F124" si="28">+B125+B137+B142+B143</f>
        <v>0</v>
      </c>
      <c r="C124" s="4">
        <f t="shared" si="28"/>
        <v>0</v>
      </c>
      <c r="D124" s="4">
        <f t="shared" si="18"/>
        <v>0</v>
      </c>
      <c r="E124" s="4">
        <f t="shared" si="28"/>
        <v>0</v>
      </c>
      <c r="F124" s="4">
        <f t="shared" si="28"/>
        <v>0</v>
      </c>
      <c r="G124" s="4">
        <f t="shared" si="19"/>
        <v>0</v>
      </c>
      <c r="H124" s="4">
        <f t="shared" ref="H124:I124" si="29">+H125+H137+H142+H143</f>
        <v>0</v>
      </c>
      <c r="I124" s="4">
        <f t="shared" si="29"/>
        <v>0</v>
      </c>
    </row>
    <row r="125" spans="1:9" s="5" customFormat="1" x14ac:dyDescent="0.2">
      <c r="A125" s="43" t="s">
        <v>92</v>
      </c>
      <c r="B125" s="4">
        <f t="shared" ref="B125:F125" si="30">+B128+B126</f>
        <v>0</v>
      </c>
      <c r="C125" s="4">
        <f t="shared" si="30"/>
        <v>0</v>
      </c>
      <c r="D125" s="4">
        <f t="shared" si="18"/>
        <v>0</v>
      </c>
      <c r="E125" s="4">
        <f t="shared" si="30"/>
        <v>0</v>
      </c>
      <c r="F125" s="4">
        <f t="shared" si="30"/>
        <v>0</v>
      </c>
      <c r="G125" s="4">
        <f t="shared" si="19"/>
        <v>0</v>
      </c>
      <c r="H125" s="4">
        <f t="shared" ref="H125:I125" si="31">+H128+H126</f>
        <v>0</v>
      </c>
      <c r="I125" s="4">
        <f t="shared" si="31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8"/>
        <v>0</v>
      </c>
      <c r="E126" s="4">
        <f t="shared" ref="E126:I126" si="32">+E127</f>
        <v>0</v>
      </c>
      <c r="F126" s="4">
        <f t="shared" si="32"/>
        <v>0</v>
      </c>
      <c r="G126" s="4">
        <f t="shared" si="19"/>
        <v>0</v>
      </c>
      <c r="H126" s="4">
        <f t="shared" si="32"/>
        <v>0</v>
      </c>
      <c r="I126" s="4">
        <f t="shared" si="32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8"/>
        <v>0</v>
      </c>
      <c r="E127" s="8"/>
      <c r="F127" s="8"/>
      <c r="G127" s="4">
        <f t="shared" si="19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8"/>
        <v>0</v>
      </c>
      <c r="E128" s="4">
        <f t="shared" ref="E128:F128" si="33">+E129+E130+E131+E132+E133++E134+E135+E136</f>
        <v>0</v>
      </c>
      <c r="F128" s="4">
        <f t="shared" si="33"/>
        <v>0</v>
      </c>
      <c r="G128" s="4">
        <f t="shared" si="19"/>
        <v>0</v>
      </c>
      <c r="H128" s="4">
        <f t="shared" ref="H128:I128" si="34">+H129+H130+H131+H132+H133++H134+H135+H136</f>
        <v>0</v>
      </c>
      <c r="I128" s="4">
        <f t="shared" si="34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8"/>
        <v>0</v>
      </c>
      <c r="E129" s="8"/>
      <c r="F129" s="8"/>
      <c r="G129" s="4">
        <f t="shared" si="19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8"/>
        <v>0</v>
      </c>
      <c r="E130" s="8"/>
      <c r="F130" s="8"/>
      <c r="G130" s="4">
        <f t="shared" si="19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8"/>
        <v>0</v>
      </c>
      <c r="E131" s="8"/>
      <c r="F131" s="8"/>
      <c r="G131" s="4">
        <f t="shared" si="19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8"/>
        <v>0</v>
      </c>
      <c r="E132" s="8"/>
      <c r="F132" s="8"/>
      <c r="G132" s="4">
        <f t="shared" si="19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8"/>
        <v>0</v>
      </c>
      <c r="E133" s="8"/>
      <c r="F133" s="8"/>
      <c r="G133" s="4">
        <f t="shared" si="19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8"/>
        <v>0</v>
      </c>
      <c r="E134" s="8"/>
      <c r="F134" s="8"/>
      <c r="G134" s="4">
        <f t="shared" si="19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8"/>
        <v>0</v>
      </c>
      <c r="E135" s="8"/>
      <c r="F135" s="8"/>
      <c r="G135" s="4">
        <f t="shared" si="19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8"/>
        <v>0</v>
      </c>
      <c r="E136" s="8"/>
      <c r="F136" s="8"/>
      <c r="G136" s="4">
        <f t="shared" si="19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9"/>
        <v>0</v>
      </c>
      <c r="H137" s="4">
        <f>+H138+H139+H140+H141</f>
        <v>0</v>
      </c>
      <c r="I137" s="4">
        <f>+I138+I139+I140+I141</f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8"/>
        <v>0</v>
      </c>
      <c r="E138" s="8"/>
      <c r="F138" s="8"/>
      <c r="G138" s="4">
        <f t="shared" si="19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8"/>
        <v>0</v>
      </c>
      <c r="E139" s="8"/>
      <c r="F139" s="8"/>
      <c r="G139" s="4">
        <f t="shared" si="19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8"/>
        <v>0</v>
      </c>
      <c r="E140" s="8"/>
      <c r="F140" s="8"/>
      <c r="G140" s="4">
        <f t="shared" si="19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8"/>
        <v>0</v>
      </c>
      <c r="E141" s="8"/>
      <c r="F141" s="8"/>
      <c r="G141" s="4">
        <f t="shared" si="19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8"/>
        <v>0</v>
      </c>
      <c r="E142" s="8"/>
      <c r="F142" s="8"/>
      <c r="G142" s="4">
        <f t="shared" si="19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8"/>
        <v>0</v>
      </c>
      <c r="E143" s="8"/>
      <c r="F143" s="8"/>
      <c r="G143" s="4">
        <f t="shared" si="19"/>
        <v>0</v>
      </c>
      <c r="H143" s="8"/>
      <c r="I143" s="8"/>
    </row>
    <row r="144" spans="1:9" s="5" customFormat="1" x14ac:dyDescent="0.2">
      <c r="A144" s="44" t="s">
        <v>108</v>
      </c>
      <c r="B144" s="4">
        <v>14805.73</v>
      </c>
      <c r="C144" s="7">
        <v>10721</v>
      </c>
      <c r="D144" s="4">
        <f t="shared" si="18"/>
        <v>1358.32</v>
      </c>
      <c r="E144" s="8"/>
      <c r="F144" s="8">
        <v>1358.32</v>
      </c>
      <c r="G144" s="4">
        <f t="shared" si="19"/>
        <v>10721</v>
      </c>
      <c r="H144" s="8"/>
      <c r="I144" s="8">
        <v>10721</v>
      </c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35">+C146</f>
        <v>0</v>
      </c>
      <c r="D145" s="4">
        <f t="shared" si="35"/>
        <v>0</v>
      </c>
      <c r="E145" s="4">
        <f t="shared" si="35"/>
        <v>0</v>
      </c>
      <c r="F145" s="4">
        <f t="shared" si="35"/>
        <v>0</v>
      </c>
      <c r="G145" s="4">
        <f t="shared" si="35"/>
        <v>0</v>
      </c>
      <c r="H145" s="4">
        <f t="shared" si="35"/>
        <v>0</v>
      </c>
      <c r="I145" s="4">
        <f t="shared" si="35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8036.46</v>
      </c>
      <c r="C147" s="4">
        <f t="shared" ref="C147:G147" si="36">+C148+C149+C152+C150+C151</f>
        <v>7377.56</v>
      </c>
      <c r="D147" s="4">
        <f t="shared" si="36"/>
        <v>1225.3400000000001</v>
      </c>
      <c r="E147" s="4">
        <f t="shared" si="36"/>
        <v>1096.71</v>
      </c>
      <c r="F147" s="4">
        <f t="shared" si="36"/>
        <v>128.63</v>
      </c>
      <c r="G147" s="4">
        <f t="shared" si="36"/>
        <v>7877.98</v>
      </c>
      <c r="H147" s="4">
        <f t="shared" ref="H147:I147" si="37">+H148+H149+H152+H150+H151</f>
        <v>6339.74</v>
      </c>
      <c r="I147" s="4">
        <f t="shared" si="37"/>
        <v>1538.24</v>
      </c>
    </row>
    <row r="148" spans="1:9" s="5" customFormat="1" x14ac:dyDescent="0.2">
      <c r="A148" s="2" t="s">
        <v>111</v>
      </c>
      <c r="B148" s="4">
        <v>8036.46</v>
      </c>
      <c r="C148" s="7">
        <v>7377.56</v>
      </c>
      <c r="D148" s="4">
        <f t="shared" ref="D148:D152" si="38">+E148+F148</f>
        <v>724.57</v>
      </c>
      <c r="E148" s="8">
        <v>595.94000000000005</v>
      </c>
      <c r="F148" s="8">
        <v>128.63</v>
      </c>
      <c r="G148" s="4">
        <f t="shared" ref="G148:G152" si="39">+H148+I148</f>
        <v>7377.21</v>
      </c>
      <c r="H148" s="8">
        <v>5838.97</v>
      </c>
      <c r="I148" s="8">
        <v>1538.24</v>
      </c>
    </row>
    <row r="149" spans="1:9" s="5" customFormat="1" x14ac:dyDescent="0.2">
      <c r="A149" s="2" t="s">
        <v>137</v>
      </c>
      <c r="B149" s="4"/>
      <c r="C149" s="7"/>
      <c r="D149" s="4">
        <f t="shared" si="38"/>
        <v>0</v>
      </c>
      <c r="E149" s="8"/>
      <c r="F149" s="8"/>
      <c r="G149" s="4">
        <f t="shared" si="39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38"/>
        <v>500.77</v>
      </c>
      <c r="E150" s="8">
        <v>500.77</v>
      </c>
      <c r="F150" s="8"/>
      <c r="G150" s="4">
        <f t="shared" si="39"/>
        <v>500.77</v>
      </c>
      <c r="H150" s="8">
        <v>500.77</v>
      </c>
      <c r="I150" s="8"/>
    </row>
    <row r="151" spans="1:9" s="5" customFormat="1" x14ac:dyDescent="0.2">
      <c r="A151" s="2" t="s">
        <v>140</v>
      </c>
      <c r="B151" s="4"/>
      <c r="C151" s="7"/>
      <c r="D151" s="4">
        <f t="shared" si="38"/>
        <v>0</v>
      </c>
      <c r="E151" s="8"/>
      <c r="F151" s="8"/>
      <c r="G151" s="4">
        <f t="shared" si="39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38"/>
        <v>0</v>
      </c>
      <c r="E152" s="8"/>
      <c r="F152" s="8"/>
      <c r="G152" s="4">
        <f t="shared" si="39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G153" si="40">+B10+B17+B30+B33+B70+B71+B85+B90+B94+B105+B106+B121+B124+B144+B145</f>
        <v>41992.33</v>
      </c>
      <c r="C153" s="4">
        <f t="shared" si="40"/>
        <v>34724.97</v>
      </c>
      <c r="D153" s="4">
        <f t="shared" si="40"/>
        <v>5440.1100000000006</v>
      </c>
      <c r="E153" s="4">
        <f t="shared" si="40"/>
        <v>480.65</v>
      </c>
      <c r="F153" s="4">
        <f t="shared" si="40"/>
        <v>4959.46</v>
      </c>
      <c r="G153" s="4">
        <f t="shared" si="40"/>
        <v>34721.130000000005</v>
      </c>
      <c r="H153" s="4">
        <f t="shared" ref="H153:I153" si="41">+H10+H17+H30+H33+H70+H71+H85+H90+H94+H105+H106+H121+H124+H144+H145</f>
        <v>3679.7299999999996</v>
      </c>
      <c r="I153" s="4">
        <f t="shared" si="41"/>
        <v>31041.4</v>
      </c>
    </row>
    <row r="154" spans="1:9" s="5" customFormat="1" ht="12.75" customHeight="1" x14ac:dyDescent="0.2">
      <c r="A154" s="44" t="s">
        <v>112</v>
      </c>
      <c r="B154" s="4">
        <f t="shared" ref="B154:G154" si="42">B11+B18+B30+B37+B70+B71+B122+B90</f>
        <v>25866.42</v>
      </c>
      <c r="C154" s="4">
        <f t="shared" si="42"/>
        <v>22862.1</v>
      </c>
      <c r="D154" s="4">
        <f t="shared" si="42"/>
        <v>3910.2999999999997</v>
      </c>
      <c r="E154" s="4">
        <f t="shared" si="42"/>
        <v>453.25</v>
      </c>
      <c r="F154" s="4">
        <f t="shared" si="42"/>
        <v>3457.05</v>
      </c>
      <c r="G154" s="4">
        <f t="shared" si="42"/>
        <v>22858.399999999998</v>
      </c>
      <c r="H154" s="4">
        <f t="shared" ref="H154:I154" si="43">H11+H18+H30+H37+H70+H71+H122+H90</f>
        <v>3476.66</v>
      </c>
      <c r="I154" s="4">
        <f t="shared" si="43"/>
        <v>19381.739999999998</v>
      </c>
    </row>
    <row r="155" spans="1:9" s="5" customFormat="1" x14ac:dyDescent="0.2">
      <c r="A155" s="44" t="s">
        <v>113</v>
      </c>
      <c r="B155" s="4">
        <f t="shared" ref="B155:G155" si="44">B13++B19+B23+B85+B94+B105+B106+B123+B124-B126+B34</f>
        <v>1320.1799999999998</v>
      </c>
      <c r="C155" s="4">
        <f t="shared" si="44"/>
        <v>1141.8699999999999</v>
      </c>
      <c r="D155" s="4">
        <f t="shared" si="44"/>
        <v>171.48999999999998</v>
      </c>
      <c r="E155" s="4">
        <f t="shared" si="44"/>
        <v>27.400000000000002</v>
      </c>
      <c r="F155" s="4">
        <f t="shared" si="44"/>
        <v>144.08999999999997</v>
      </c>
      <c r="G155" s="4">
        <f t="shared" si="44"/>
        <v>1141.73</v>
      </c>
      <c r="H155" s="4">
        <f t="shared" ref="H155:I155" si="45">H13++H19+H23+H85+H94+H105+H106+H123+H124-H126+H34</f>
        <v>203.07</v>
      </c>
      <c r="I155" s="4">
        <f t="shared" si="45"/>
        <v>938.66000000000008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7"/>
  <sheetViews>
    <sheetView view="pageBreakPreview" zoomScale="98" zoomScaleNormal="100" zoomScaleSheetLayoutView="98" workbookViewId="0">
      <pane xSplit="1" ySplit="8" topLeftCell="B63" activePane="bottomRight" state="frozen"/>
      <selection activeCell="A38" sqref="A38"/>
      <selection pane="topRight" activeCell="A38" sqref="A38"/>
      <selection pane="bottomLeft" activeCell="A38" sqref="A38"/>
      <selection pane="bottomRight" activeCell="A78" sqref="A78:H79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153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163</v>
      </c>
      <c r="D7" s="100" t="s">
        <v>165</v>
      </c>
      <c r="E7" s="99"/>
      <c r="F7" s="99"/>
      <c r="G7" s="100" t="s">
        <v>167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120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129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s="5" customFormat="1" x14ac:dyDescent="0.2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s="5" customFormat="1" ht="12.75" customHeight="1" x14ac:dyDescent="0.2">
      <c r="A154" s="44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 s="5" customFormat="1" x14ac:dyDescent="0.2">
      <c r="A155" s="44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2023-06-19T11:32:42Z</cp:lastPrinted>
  <dcterms:created xsi:type="dcterms:W3CDTF">2019-05-16T07:12:22Z</dcterms:created>
  <dcterms:modified xsi:type="dcterms:W3CDTF">2023-07-12T12:34:00Z</dcterms:modified>
</cp:coreProperties>
</file>